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showInkAnnotation="0"/>
  <xr:revisionPtr revIDLastSave="0" documentId="8_{F47A2239-1924-3549-9B54-1EB84FCBA674}" xr6:coauthVersionLast="45" xr6:coauthVersionMax="45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FVE001-2018 - FVE 44,46 k..." sheetId="2" r:id="rId2"/>
  </sheets>
  <definedNames>
    <definedName name="_xlnm._FilterDatabase" localSheetId="1" hidden="1">'FVE001-2018 - FVE 44,46 k...'!$C$120:$K$176</definedName>
    <definedName name="_xlnm.Print_Titles" localSheetId="0">'Rekapitulace stavby'!$92:$92</definedName>
    <definedName name="_xlnm.Print_Titles" localSheetId="1">'FVE001-2018 - FVE 44,46 k...'!$120:$120</definedName>
    <definedName name="_xlnm.Print_Area" localSheetId="0">'Rekapitulace stavby'!$D$4:$AO$76,'Rekapitulace stavby'!$C$82:$AQ$96</definedName>
    <definedName name="_xlnm.Print_Area" localSheetId="1">'FVE001-2018 - FVE 44,46 k...'!$C$4:$J$76,'FVE001-2018 - FVE 44,46 k...'!$C$82:$J$104,'FVE001-2018 - FVE 44,46 k...'!$C$110:$K$176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2" i="2" l="1"/>
  <c r="J35" i="2"/>
  <c r="J34" i="2"/>
  <c r="AY95" i="1"/>
  <c r="J33" i="2"/>
  <c r="AX95" i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T174" i="2"/>
  <c r="R175" i="2"/>
  <c r="R174" i="2"/>
  <c r="P175" i="2"/>
  <c r="P174" i="2"/>
  <c r="BK175" i="2"/>
  <c r="BK174" i="2"/>
  <c r="J174" i="2"/>
  <c r="J175" i="2"/>
  <c r="BE175" i="2"/>
  <c r="J103" i="2"/>
  <c r="BI173" i="2"/>
  <c r="BH173" i="2"/>
  <c r="BG173" i="2"/>
  <c r="BF173" i="2"/>
  <c r="T173" i="2"/>
  <c r="T172" i="2"/>
  <c r="R173" i="2"/>
  <c r="R172" i="2"/>
  <c r="P173" i="2"/>
  <c r="P172" i="2"/>
  <c r="BK173" i="2"/>
  <c r="BK172" i="2"/>
  <c r="J172" i="2"/>
  <c r="J173" i="2"/>
  <c r="BE173" i="2"/>
  <c r="J10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T168" i="2"/>
  <c r="T167" i="2"/>
  <c r="R169" i="2"/>
  <c r="R168" i="2"/>
  <c r="R167" i="2"/>
  <c r="P169" i="2"/>
  <c r="P168" i="2"/>
  <c r="P167" i="2"/>
  <c r="BK169" i="2"/>
  <c r="BK168" i="2"/>
  <c r="J168" i="2"/>
  <c r="BK167" i="2"/>
  <c r="J167" i="2"/>
  <c r="J169" i="2"/>
  <c r="BE169" i="2"/>
  <c r="J101" i="2"/>
  <c r="J100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T146" i="2"/>
  <c r="T145" i="2"/>
  <c r="R147" i="2"/>
  <c r="R146" i="2"/>
  <c r="R145" i="2"/>
  <c r="P147" i="2"/>
  <c r="P146" i="2"/>
  <c r="P145" i="2"/>
  <c r="BK147" i="2"/>
  <c r="BK146" i="2"/>
  <c r="J146" i="2"/>
  <c r="BK145" i="2"/>
  <c r="J145" i="2"/>
  <c r="J147" i="2"/>
  <c r="BE147" i="2"/>
  <c r="J99" i="2"/>
  <c r="J98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/>
  <c r="R140" i="2"/>
  <c r="R139" i="2"/>
  <c r="P140" i="2"/>
  <c r="P139" i="2"/>
  <c r="BK140" i="2"/>
  <c r="BK139" i="2"/>
  <c r="J139" i="2"/>
  <c r="J140" i="2"/>
  <c r="BE140" i="2"/>
  <c r="J97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F35" i="2"/>
  <c r="BD95" i="1"/>
  <c r="BH124" i="2"/>
  <c r="F34" i="2"/>
  <c r="BC95" i="1"/>
  <c r="BG124" i="2"/>
  <c r="F33" i="2"/>
  <c r="BB95" i="1"/>
  <c r="BF124" i="2"/>
  <c r="J32" i="2"/>
  <c r="AW95" i="1"/>
  <c r="F32" i="2"/>
  <c r="BA95" i="1"/>
  <c r="T124" i="2"/>
  <c r="T123" i="2"/>
  <c r="T121" i="2"/>
  <c r="R124" i="2"/>
  <c r="R123" i="2"/>
  <c r="R121" i="2"/>
  <c r="P124" i="2"/>
  <c r="P123" i="2"/>
  <c r="P121" i="2"/>
  <c r="AU95" i="1"/>
  <c r="BK124" i="2"/>
  <c r="BK123" i="2"/>
  <c r="J123" i="2"/>
  <c r="BK121" i="2"/>
  <c r="J121" i="2"/>
  <c r="J94" i="2"/>
  <c r="J28" i="2"/>
  <c r="AG95" i="1"/>
  <c r="J124" i="2"/>
  <c r="BE124" i="2"/>
  <c r="J31" i="2"/>
  <c r="AV95" i="1"/>
  <c r="F31" i="2"/>
  <c r="AZ95" i="1"/>
  <c r="J96" i="2"/>
  <c r="J95" i="2"/>
  <c r="J118" i="2"/>
  <c r="J117" i="2"/>
  <c r="F117" i="2"/>
  <c r="F115" i="2"/>
  <c r="E113" i="2"/>
  <c r="J90" i="2"/>
  <c r="J89" i="2"/>
  <c r="F89" i="2"/>
  <c r="F87" i="2"/>
  <c r="E85" i="2"/>
  <c r="J37" i="2"/>
  <c r="J16" i="2"/>
  <c r="E16" i="2"/>
  <c r="F118" i="2"/>
  <c r="F90" i="2"/>
  <c r="J15" i="2"/>
  <c r="J10" i="2"/>
  <c r="J115" i="2"/>
  <c r="J87" i="2"/>
  <c r="BD94" i="1"/>
  <c r="W33" i="1"/>
  <c r="BC94" i="1"/>
  <c r="W32" i="1"/>
  <c r="BB94" i="1"/>
  <c r="W31" i="1"/>
  <c r="BA94" i="1"/>
  <c r="W30" i="1"/>
  <c r="AZ94" i="1"/>
  <c r="W29" i="1"/>
  <c r="AY94" i="1"/>
  <c r="AX94" i="1"/>
  <c r="AW94" i="1"/>
  <c r="AK30" i="1"/>
  <c r="AV94" i="1"/>
  <c r="AK29" i="1"/>
  <c r="AU94" i="1"/>
  <c r="AT94" i="1"/>
  <c r="AS94" i="1"/>
  <c r="AG94" i="1"/>
  <c r="AK26" i="1"/>
  <c r="AT95" i="1"/>
  <c r="AN95" i="1"/>
  <c r="AN94" i="1"/>
  <c r="L90" i="1"/>
  <c r="AM90" i="1"/>
  <c r="AM89" i="1"/>
  <c r="L89" i="1"/>
  <c r="AM87" i="1"/>
  <c r="L87" i="1"/>
  <c r="L85" i="1"/>
  <c r="L84" i="1"/>
  <c r="AK35" i="1"/>
</calcChain>
</file>

<file path=xl/sharedStrings.xml><?xml version="1.0" encoding="utf-8"?>
<sst xmlns="http://schemas.openxmlformats.org/spreadsheetml/2006/main" count="1006" uniqueCount="318">
  <si>
    <t>Export Komplet</t>
  </si>
  <si>
    <t/>
  </si>
  <si>
    <t>2.0</t>
  </si>
  <si>
    <t>False</t>
  </si>
  <si>
    <t>{5e2ad047-0ac4-4b89-8b34-1261bd6ac7d6}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</si>
  <si>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</si>
  <si>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</si>
  <si>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</si>
  <si>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</si>
  <si>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</si>
  <si>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</si>
  <si>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</si>
  <si>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</si>
  <si>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</si>
  <si>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FVE001/2018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</si>
  <si>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</si>
  <si>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</si>
  <si>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FVE 44,46 kWp B.D.H. Kovo s.r.o.</t>
  </si>
  <si>
    <t>KSO:</t>
  </si>
  <si>
    <t>CC-CZ:</t>
  </si>
  <si>
    <t>Místo:</t>
  </si>
  <si>
    <t xml:space="preserve"> </t>
  </si>
  <si>
    <t>Datum:</t>
  </si>
  <si>
    <t>30. 1. 2019</t>
  </si>
  <si>
    <t>Zadavatel:</t>
  </si>
  <si>
    <t>IČ:</t>
  </si>
  <si>
    <t>B.D.H. Kovo s.r.o.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</si>
  <si>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</si>
  <si>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</si>
  <si>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</si>
  <si>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</si>
  <si>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</si>
  <si>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</si>
  <si>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</si>
  <si>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</si>
  <si>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</si>
  <si>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</si>
  <si>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</si>
  <si>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</si>
  <si>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</si>
  <si>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</si>
  <si>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</si>
  <si>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</si>
  <si>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</si>
  <si>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</si>
  <si>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</si>
  <si>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</si>
  <si>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</si>
  <si>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</si>
  <si>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</si>
  <si>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</si>
  <si>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</si>
  <si>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</si>
  <si>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</si>
  <si>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</si>
  <si>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</si>
  <si>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</si>
  <si>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</si>
  <si>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</si>
  <si>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</si>
  <si>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</si>
  <si>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</si>
  <si>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</si>
  <si>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</si>
  <si>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</si>
  <si>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</si>
  <si>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</si>
  <si>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</si>
  <si>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</si>
  <si>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</si>
  <si>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</si>
  <si>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</si>
  <si>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</si>
  <si>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</si>
  <si>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</si>
  <si>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</si>
  <si>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</si>
  <si>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</si>
  <si>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</si>
  <si>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</si>
  <si>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</si>
  <si>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</si>
  <si>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</si>
  <si>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</si>
  <si>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</si>
  <si>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</si>
  <si>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</si>
  <si>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</si>
  <si>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 HSV</t>
  </si>
  <si>
    <t>PSV -  Práce a dodávky PSV</t>
  </si>
  <si>
    <t xml:space="preserve">    80 -  Ostatní materiál</t>
  </si>
  <si>
    <t>M -  Práce a dodávky M</t>
  </si>
  <si>
    <t xml:space="preserve">    21-M -  Elektromontáže</t>
  </si>
  <si>
    <t>VRN -  Vedlejší rozpočtové náklady</t>
  </si>
  <si>
    <t xml:space="preserve">    VRN4 -  Inženýrská činnost</t>
  </si>
  <si>
    <t xml:space="preserve">    VRN6 -  Územní vlivy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</si>
  <si>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</si>
  <si>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</si>
  <si>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</si>
  <si>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</si>
  <si>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</si>
  <si>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</si>
  <si>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</si>
  <si>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</si>
  <si>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</si>
  <si>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</si>
  <si>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</si>
  <si>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</si>
  <si>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</si>
  <si>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</si>
  <si>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</si>
  <si>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HSV</t>
  </si>
  <si>
    <t>ROZPOCET</t>
  </si>
  <si>
    <t>PSV</t>
  </si>
  <si>
    <t xml:space="preserve"> Práce a dodávky PSV</t>
  </si>
  <si>
    <t>M</t>
  </si>
  <si>
    <t>100R001</t>
  </si>
  <si>
    <t>Hliníková konstrukce + šroubové úchyty pro FV panely, včetně příslušenství</t>
  </si>
  <si>
    <t>ks</t>
  </si>
  <si>
    <t>128</t>
  </si>
  <si>
    <t>-162002482</t>
  </si>
  <si>
    <t>K</t>
  </si>
  <si>
    <t>101R001</t>
  </si>
  <si>
    <t>Montáž konstrukce pro FV panely, včetně osazení a zapojení FV panelů</t>
  </si>
  <si>
    <t>64</t>
  </si>
  <si>
    <t>1994732671</t>
  </si>
  <si>
    <t>3</t>
  </si>
  <si>
    <t>100R002</t>
  </si>
  <si>
    <t>FV panel o jmenovitém výkonu 285 Wp</t>
  </si>
  <si>
    <t>256</t>
  </si>
  <si>
    <t>-1479923173</t>
  </si>
  <si>
    <t>4</t>
  </si>
  <si>
    <t>100R003</t>
  </si>
  <si>
    <t>Síťový střídač, P-17kW, včetně integrovaného monitoringu</t>
  </si>
  <si>
    <t>32</t>
  </si>
  <si>
    <t>16</t>
  </si>
  <si>
    <t>-10329817</t>
  </si>
  <si>
    <t>5</t>
  </si>
  <si>
    <t>100R004</t>
  </si>
  <si>
    <t>Síťový střídač, P-8kW, včetně integrovaného monitoringu</t>
  </si>
  <si>
    <t>-1432577974</t>
  </si>
  <si>
    <t>6</t>
  </si>
  <si>
    <t>100R005</t>
  </si>
  <si>
    <t>Síťový střídač, P-12kW, včetně integrovaného monitoringu</t>
  </si>
  <si>
    <t>-727254966</t>
  </si>
  <si>
    <t>7</t>
  </si>
  <si>
    <t>101R002</t>
  </si>
  <si>
    <t>Montáž síťového měniče</t>
  </si>
  <si>
    <t>-1590948489</t>
  </si>
  <si>
    <t>8</t>
  </si>
  <si>
    <t>100R006</t>
  </si>
  <si>
    <t>Rozváděč DC1</t>
  </si>
  <si>
    <t>kpl</t>
  </si>
  <si>
    <t>1806603927</t>
  </si>
  <si>
    <t>9</t>
  </si>
  <si>
    <t>100R007</t>
  </si>
  <si>
    <t>Rozváděč DC2</t>
  </si>
  <si>
    <t>-1330339022</t>
  </si>
  <si>
    <t>10</t>
  </si>
  <si>
    <t>100R008</t>
  </si>
  <si>
    <t>Rozváděč DC3</t>
  </si>
  <si>
    <t>-450974657</t>
  </si>
  <si>
    <t>11</t>
  </si>
  <si>
    <t>101R003</t>
  </si>
  <si>
    <t>Montáž Rozváděč DC</t>
  </si>
  <si>
    <t>44674033</t>
  </si>
  <si>
    <t>12</t>
  </si>
  <si>
    <t>100R009</t>
  </si>
  <si>
    <t xml:space="preserve">Rozváděč FVE AC </t>
  </si>
  <si>
    <t>-1458837311</t>
  </si>
  <si>
    <t>13</t>
  </si>
  <si>
    <t>101R004</t>
  </si>
  <si>
    <t>Montáž rozváděč FVE AC</t>
  </si>
  <si>
    <t>408736663</t>
  </si>
  <si>
    <t>14</t>
  </si>
  <si>
    <t>101R005</t>
  </si>
  <si>
    <t>Nastavení ochran</t>
  </si>
  <si>
    <t>208131581</t>
  </si>
  <si>
    <t>100R010</t>
  </si>
  <si>
    <t>Monitoring FVE, včetně zprovoznění</t>
  </si>
  <si>
    <t>196036766</t>
  </si>
  <si>
    <t>80</t>
  </si>
  <si>
    <t xml:space="preserve"> Ostatní materiál</t>
  </si>
  <si>
    <t>180R001</t>
  </si>
  <si>
    <t>Protipožární podložka</t>
  </si>
  <si>
    <t>m2</t>
  </si>
  <si>
    <t>887599324</t>
  </si>
  <si>
    <t>17</t>
  </si>
  <si>
    <t>180R002</t>
  </si>
  <si>
    <t>Nespecifikovaný materiál, popisky, šrouby, hmoždinky, pásky atd.</t>
  </si>
  <si>
    <t>-110838319</t>
  </si>
  <si>
    <t>18</t>
  </si>
  <si>
    <t>180R003</t>
  </si>
  <si>
    <t>Nespecifikovaný stavební materiál</t>
  </si>
  <si>
    <t>-196229733</t>
  </si>
  <si>
    <t>19</t>
  </si>
  <si>
    <t>180R004</t>
  </si>
  <si>
    <t>Průraz zdivem do tloušky 40 cm</t>
  </si>
  <si>
    <t>-906925656</t>
  </si>
  <si>
    <t>20</t>
  </si>
  <si>
    <t>180R005</t>
  </si>
  <si>
    <t>Průchod střechou</t>
  </si>
  <si>
    <t>738551222</t>
  </si>
  <si>
    <t xml:space="preserve"> Práce a dodávky M</t>
  </si>
  <si>
    <t>21-M</t>
  </si>
  <si>
    <t xml:space="preserve"> Elektromontáže</t>
  </si>
  <si>
    <t>34111100R001</t>
  </si>
  <si>
    <t>kabel silový s Cu jádrem 1 kV 5x10mm2</t>
  </si>
  <si>
    <t>m</t>
  </si>
  <si>
    <t>407654280</t>
  </si>
  <si>
    <t>22</t>
  </si>
  <si>
    <t>210100014</t>
  </si>
  <si>
    <t>Ukončení vodičů v rozváděči nebo na přístroji včetně zapojení průřezu žíly do 10 mm2</t>
  </si>
  <si>
    <t>kus</t>
  </si>
  <si>
    <t>-119865347</t>
  </si>
  <si>
    <t>23</t>
  </si>
  <si>
    <t>34111100R002</t>
  </si>
  <si>
    <t>kabel silový s Cu jádrem 1 kV 5x16mm2</t>
  </si>
  <si>
    <t>-1023923848</t>
  </si>
  <si>
    <t>24</t>
  </si>
  <si>
    <t>210100003</t>
  </si>
  <si>
    <t>Ukončení vodičů v rozváděči nebo na přístroji včetně zapojení průřezu žíly do 16 mm2</t>
  </si>
  <si>
    <t>492298417</t>
  </si>
  <si>
    <t>25</t>
  </si>
  <si>
    <t>34142159</t>
  </si>
  <si>
    <t>vodič silový s Cu jádrem 16mm2</t>
  </si>
  <si>
    <t>465053279</t>
  </si>
  <si>
    <t>26</t>
  </si>
  <si>
    <t>210800411</t>
  </si>
  <si>
    <t>Montáž vodiče Cu izolovaný plný a laněný s PVC pláštěm do 1 kV žíla 0,15 až 16 mm2 zatažený (CY, CHAH-R(V))</t>
  </si>
  <si>
    <t>-614231141</t>
  </si>
  <si>
    <t>27</t>
  </si>
  <si>
    <t>210812065</t>
  </si>
  <si>
    <t>Montáž kabel Cu plný kulatý do 1 kV 5x10 až 16 mm2 uložený volně nebo v liště (CYKY)</t>
  </si>
  <si>
    <t>-756704812</t>
  </si>
  <si>
    <t>28</t>
  </si>
  <si>
    <t>34111100</t>
  </si>
  <si>
    <t>kabel silový s Cu jádrem 1 kV 5x6mm2</t>
  </si>
  <si>
    <t>-1705029445</t>
  </si>
  <si>
    <t>29</t>
  </si>
  <si>
    <t>210100002</t>
  </si>
  <si>
    <t>Ukončení vodičů v rozváděči nebo na přístroji včetně zapojení průřezu žíly do 6 mm2</t>
  </si>
  <si>
    <t>-1009255140</t>
  </si>
  <si>
    <t>30</t>
  </si>
  <si>
    <t>210812063</t>
  </si>
  <si>
    <t>Montáž kabel Cu plný kulatý do 1 kV 5x4 až 6 mm2 uložený volně nebo v liště (CYKY)</t>
  </si>
  <si>
    <t>1528766117</t>
  </si>
  <si>
    <t>31</t>
  </si>
  <si>
    <t>34111620R001</t>
  </si>
  <si>
    <t>kabel silový s Cu jádrem 1 kV 5x35mm2</t>
  </si>
  <si>
    <t>2011842461</t>
  </si>
  <si>
    <t>210100005</t>
  </si>
  <si>
    <t>Ukončení vodičů v rozváděči nebo na přístroji včetně zapojení průřezu žíly do 35 mm2</t>
  </si>
  <si>
    <t>-1783858927</t>
  </si>
  <si>
    <t>33</t>
  </si>
  <si>
    <t>210812037R001</t>
  </si>
  <si>
    <t>Montáž kabel Cu plný kulatý do 1 kV 5x25 až 35 mm2 uložený volně nebo v liště (CYKY)</t>
  </si>
  <si>
    <t>-1620947465</t>
  </si>
  <si>
    <t>34</t>
  </si>
  <si>
    <t>34142158</t>
  </si>
  <si>
    <t>vodič silový s Cu jádrem 6mm2 - solární kabel</t>
  </si>
  <si>
    <t>1833557695</t>
  </si>
  <si>
    <t>35</t>
  </si>
  <si>
    <t>210800411R001</t>
  </si>
  <si>
    <t>Montáž vodiče Cu izolovaný plný a laněný s PVC pláštěm 6mm2</t>
  </si>
  <si>
    <t>1846713150</t>
  </si>
  <si>
    <t>36</t>
  </si>
  <si>
    <t>34571002</t>
  </si>
  <si>
    <t>lišta elektroinstalační hranatá 60 x 40</t>
  </si>
  <si>
    <t>-488095218</t>
  </si>
  <si>
    <t>37</t>
  </si>
  <si>
    <t>742110041</t>
  </si>
  <si>
    <t>Montáž lišt vkládacích pro slaboproud</t>
  </si>
  <si>
    <t>-1540970799</t>
  </si>
  <si>
    <t>38</t>
  </si>
  <si>
    <t>100R11</t>
  </si>
  <si>
    <t>Konektor Solární včetně montáže</t>
  </si>
  <si>
    <t>1704620125</t>
  </si>
  <si>
    <t>39</t>
  </si>
  <si>
    <t>100R12</t>
  </si>
  <si>
    <t>Doplnění stávajícího rozváděče</t>
  </si>
  <si>
    <t>457019211</t>
  </si>
  <si>
    <t>40</t>
  </si>
  <si>
    <t>2948952</t>
  </si>
  <si>
    <t>VRN</t>
  </si>
  <si>
    <t xml:space="preserve"> Vedlejší rozpočtové náklady</t>
  </si>
  <si>
    <t>VRN4</t>
  </si>
  <si>
    <t xml:space="preserve"> Inženýrská činnost</t>
  </si>
  <si>
    <t>41</t>
  </si>
  <si>
    <t>OST1</t>
  </si>
  <si>
    <t>Autorský dozor projektanta</t>
  </si>
  <si>
    <t>773292818</t>
  </si>
  <si>
    <t>42</t>
  </si>
  <si>
    <t>OST2</t>
  </si>
  <si>
    <t>Dokumentace skuteného provedení stavby</t>
  </si>
  <si>
    <t>1069187245</t>
  </si>
  <si>
    <t>43</t>
  </si>
  <si>
    <t>OST3</t>
  </si>
  <si>
    <t>Výchozí revize</t>
  </si>
  <si>
    <t>-1559802140</t>
  </si>
  <si>
    <t>VRN6</t>
  </si>
  <si>
    <t xml:space="preserve"> Územní vlivy</t>
  </si>
  <si>
    <t>44</t>
  </si>
  <si>
    <t>065002000</t>
  </si>
  <si>
    <t>Mimostaveništní doprava materiálů</t>
  </si>
  <si>
    <t>…</t>
  </si>
  <si>
    <t>1024</t>
  </si>
  <si>
    <t>906485739</t>
  </si>
  <si>
    <t>VRN9</t>
  </si>
  <si>
    <t xml:space="preserve"> Ostatní náklady</t>
  </si>
  <si>
    <t>45</t>
  </si>
  <si>
    <t>OST4</t>
  </si>
  <si>
    <t>Náklady na zaškolení</t>
  </si>
  <si>
    <t>-870962908</t>
  </si>
  <si>
    <t>46</t>
  </si>
  <si>
    <t>OST5</t>
  </si>
  <si>
    <t>Dodávka mat.</t>
  </si>
  <si>
    <t>-1876655407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</si>
</sst>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3" borderId="22" xfId="0" applyNumberFormat="1" applyFont="1" applyFill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0" fillId="3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 /><Relationship Id="rId1" Type="http://schemas.openxmlformats.org/officeDocument/2006/relationships/hyperlink" Target="http://www.pro-rozpocty.cz/software-a-data/kros-4-ocenovani-a-rizeni-stavebni-vyroby/" TargetMode="External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 /><Relationship Id="rId1" Type="http://schemas.openxmlformats.org/officeDocument/2006/relationships/hyperlink" Target="http://www.pro-rozpocty.cz/software-a-data/kros-4-ocenovani-a-rizeni-stavebni-vyroby/" TargetMode="External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0.5" x14ac:dyDescent="0.1"/>
  <cols>
    <col min="1" max="1" width="8.2578125" customWidth="1"/>
    <col min="2" max="2" width="1.68359375" customWidth="1"/>
    <col min="3" max="3" width="4.2109375" customWidth="1"/>
    <col min="4" max="33" width="2.6953125" customWidth="1"/>
    <col min="34" max="34" width="3.37109375" customWidth="1"/>
    <col min="35" max="35" width="31.6875" customWidth="1"/>
    <col min="36" max="37" width="2.52734375" customWidth="1"/>
    <col min="38" max="38" width="8.2578125" customWidth="1"/>
    <col min="39" max="39" width="3.37109375" customWidth="1"/>
    <col min="40" max="40" width="13.31640625" customWidth="1"/>
    <col min="41" max="41" width="7.4140625" customWidth="1"/>
    <col min="42" max="42" width="4.2109375" customWidth="1"/>
    <col min="43" max="43" width="15.67578125" hidden="1" customWidth="1"/>
    <col min="44" max="44" width="13.65234375" customWidth="1"/>
    <col min="45" max="47" width="25.7890625" hidden="1" customWidth="1"/>
    <col min="48" max="49" width="21.7421875" hidden="1" customWidth="1"/>
    <col min="50" max="51" width="24.9453125" hidden="1" customWidth="1"/>
    <col min="52" max="52" width="21.7421875" hidden="1" customWidth="1"/>
    <col min="53" max="53" width="19.21484375" hidden="1" customWidth="1"/>
    <col min="54" max="54" width="24.9453125" hidden="1" customWidth="1"/>
    <col min="55" max="55" width="21.7421875" hidden="1" customWidth="1"/>
    <col min="56" max="56" width="19.21484375" hidden="1" customWidth="1"/>
    <col min="57" max="57" width="66.4140625" customWidth="1"/>
    <col min="71" max="91" width="9.26953125" hidden="1"/>
  </cols>
  <sheetData>
    <row r="1" spans="1:74" x14ac:dyDescent="0.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1">
      <c r="AR2" s="182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 x14ac:dyDescent="0.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 x14ac:dyDescent="0.1">
      <c r="B5" s="16"/>
      <c r="D5" s="20" t="s">
        <v>13</v>
      </c>
      <c r="K5" s="203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3" t="s">
        <v>15</v>
      </c>
      <c r="BS5" s="13" t="s">
        <v>6</v>
      </c>
    </row>
    <row r="6" spans="1:74" ht="36.950000000000003" customHeight="1" x14ac:dyDescent="0.1">
      <c r="B6" s="16"/>
      <c r="D6" s="22" t="s">
        <v>16</v>
      </c>
      <c r="K6" s="20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74"/>
      <c r="BS6" s="13" t="s">
        <v>6</v>
      </c>
    </row>
    <row r="7" spans="1:74" ht="12" customHeight="1" x14ac:dyDescent="0.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4"/>
      <c r="BS7" s="13" t="s">
        <v>6</v>
      </c>
    </row>
    <row r="8" spans="1:74" ht="12" customHeight="1" x14ac:dyDescent="0.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4"/>
      <c r="BS8" s="13" t="s">
        <v>6</v>
      </c>
    </row>
    <row r="9" spans="1:74" ht="14.45" customHeight="1" x14ac:dyDescent="0.1">
      <c r="B9" s="16"/>
      <c r="AR9" s="16"/>
      <c r="BE9" s="174"/>
      <c r="BS9" s="13" t="s">
        <v>6</v>
      </c>
    </row>
    <row r="10" spans="1:74" ht="12" customHeight="1" x14ac:dyDescent="0.1">
      <c r="B10" s="16"/>
      <c r="D10" s="23" t="s">
        <v>24</v>
      </c>
      <c r="AK10" s="23" t="s">
        <v>25</v>
      </c>
      <c r="AN10" s="21" t="s">
        <v>1</v>
      </c>
      <c r="AR10" s="16"/>
      <c r="BE10" s="174"/>
      <c r="BS10" s="13" t="s">
        <v>6</v>
      </c>
    </row>
    <row r="11" spans="1:74" ht="18.399999999999999" customHeight="1" x14ac:dyDescent="0.1">
      <c r="B11" s="16"/>
      <c r="E11" s="21" t="s">
        <v>26</v>
      </c>
      <c r="AK11" s="23" t="s">
        <v>27</v>
      </c>
      <c r="AN11" s="21" t="s">
        <v>1</v>
      </c>
      <c r="AR11" s="16"/>
      <c r="BE11" s="174"/>
      <c r="BS11" s="13" t="s">
        <v>6</v>
      </c>
    </row>
    <row r="12" spans="1:74" ht="6.95" customHeight="1" x14ac:dyDescent="0.1">
      <c r="B12" s="16"/>
      <c r="AR12" s="16"/>
      <c r="BE12" s="174"/>
      <c r="BS12" s="13" t="s">
        <v>6</v>
      </c>
    </row>
    <row r="13" spans="1:74" ht="12" customHeight="1" x14ac:dyDescent="0.1">
      <c r="B13" s="16"/>
      <c r="D13" s="23" t="s">
        <v>28</v>
      </c>
      <c r="AK13" s="23" t="s">
        <v>25</v>
      </c>
      <c r="AN13" s="25" t="s">
        <v>29</v>
      </c>
      <c r="AR13" s="16"/>
      <c r="BE13" s="174"/>
      <c r="BS13" s="13" t="s">
        <v>6</v>
      </c>
    </row>
    <row r="14" spans="1:74" ht="12.75" x14ac:dyDescent="0.1">
      <c r="B14" s="16"/>
      <c r="E14" s="205" t="s">
        <v>29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3" t="s">
        <v>27</v>
      </c>
      <c r="AN14" s="25" t="s">
        <v>29</v>
      </c>
      <c r="AR14" s="16"/>
      <c r="BE14" s="174"/>
      <c r="BS14" s="13" t="s">
        <v>6</v>
      </c>
    </row>
    <row r="15" spans="1:74" ht="6.95" customHeight="1" x14ac:dyDescent="0.1">
      <c r="B15" s="16"/>
      <c r="AR15" s="16"/>
      <c r="BE15" s="174"/>
      <c r="BS15" s="13" t="s">
        <v>3</v>
      </c>
    </row>
    <row r="16" spans="1:74" ht="12" customHeight="1" x14ac:dyDescent="0.1">
      <c r="B16" s="16"/>
      <c r="D16" s="23" t="s">
        <v>30</v>
      </c>
      <c r="AK16" s="23" t="s">
        <v>25</v>
      </c>
      <c r="AN16" s="21" t="s">
        <v>1</v>
      </c>
      <c r="AR16" s="16"/>
      <c r="BE16" s="174"/>
      <c r="BS16" s="13" t="s">
        <v>3</v>
      </c>
    </row>
    <row r="17" spans="2:71" ht="18.399999999999999" customHeight="1" x14ac:dyDescent="0.1">
      <c r="B17" s="16"/>
      <c r="E17" s="21" t="s">
        <v>21</v>
      </c>
      <c r="AK17" s="23" t="s">
        <v>27</v>
      </c>
      <c r="AN17" s="21" t="s">
        <v>1</v>
      </c>
      <c r="AR17" s="16"/>
      <c r="BE17" s="174"/>
      <c r="BS17" s="13" t="s">
        <v>31</v>
      </c>
    </row>
    <row r="18" spans="2:71" ht="6.95" customHeight="1" x14ac:dyDescent="0.1">
      <c r="B18" s="16"/>
      <c r="AR18" s="16"/>
      <c r="BE18" s="174"/>
      <c r="BS18" s="13" t="s">
        <v>6</v>
      </c>
    </row>
    <row r="19" spans="2:71" ht="12" customHeight="1" x14ac:dyDescent="0.1">
      <c r="B19" s="16"/>
      <c r="D19" s="23" t="s">
        <v>32</v>
      </c>
      <c r="AK19" s="23" t="s">
        <v>25</v>
      </c>
      <c r="AN19" s="21" t="s">
        <v>1</v>
      </c>
      <c r="AR19" s="16"/>
      <c r="BE19" s="174"/>
      <c r="BS19" s="13" t="s">
        <v>6</v>
      </c>
    </row>
    <row r="20" spans="2:71" ht="18.399999999999999" customHeight="1" x14ac:dyDescent="0.1">
      <c r="B20" s="16"/>
      <c r="E20" s="21" t="s">
        <v>21</v>
      </c>
      <c r="AK20" s="23" t="s">
        <v>27</v>
      </c>
      <c r="AN20" s="21" t="s">
        <v>1</v>
      </c>
      <c r="AR20" s="16"/>
      <c r="BE20" s="174"/>
      <c r="BS20" s="13" t="s">
        <v>31</v>
      </c>
    </row>
    <row r="21" spans="2:71" ht="6.95" customHeight="1" x14ac:dyDescent="0.1">
      <c r="B21" s="16"/>
      <c r="AR21" s="16"/>
      <c r="BE21" s="174"/>
    </row>
    <row r="22" spans="2:71" ht="12" customHeight="1" x14ac:dyDescent="0.1">
      <c r="B22" s="16"/>
      <c r="D22" s="23" t="s">
        <v>33</v>
      </c>
      <c r="AR22" s="16"/>
      <c r="BE22" s="174"/>
    </row>
    <row r="23" spans="2:71" ht="16.5" customHeight="1" x14ac:dyDescent="0.1">
      <c r="B23" s="16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6"/>
      <c r="BE23" s="174"/>
    </row>
    <row r="24" spans="2:71" ht="6.95" customHeight="1" x14ac:dyDescent="0.1">
      <c r="B24" s="16"/>
      <c r="AR24" s="16"/>
      <c r="BE24" s="174"/>
    </row>
    <row r="25" spans="2:71" ht="6.95" customHeight="1" x14ac:dyDescent="0.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4"/>
    </row>
    <row r="26" spans="2:71" s="1" customFormat="1" ht="25.9" customHeight="1" x14ac:dyDescent="0.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6">
        <f>ROUND(AG94,2)</f>
        <v>0</v>
      </c>
      <c r="AL26" s="177"/>
      <c r="AM26" s="177"/>
      <c r="AN26" s="177"/>
      <c r="AO26" s="177"/>
      <c r="AR26" s="28"/>
      <c r="BE26" s="174"/>
    </row>
    <row r="27" spans="2:71" s="1" customFormat="1" ht="6.95" customHeight="1" x14ac:dyDescent="0.1">
      <c r="B27" s="28"/>
      <c r="AR27" s="28"/>
      <c r="BE27" s="174"/>
    </row>
    <row r="28" spans="2:71" s="1" customFormat="1" ht="12.75" x14ac:dyDescent="0.1">
      <c r="B28" s="28"/>
      <c r="L28" s="208" t="s">
        <v>35</v>
      </c>
      <c r="M28" s="208"/>
      <c r="N28" s="208"/>
      <c r="O28" s="208"/>
      <c r="P28" s="208"/>
      <c r="W28" s="208" t="s">
        <v>36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37</v>
      </c>
      <c r="AL28" s="208"/>
      <c r="AM28" s="208"/>
      <c r="AN28" s="208"/>
      <c r="AO28" s="208"/>
      <c r="AR28" s="28"/>
      <c r="BE28" s="174"/>
    </row>
    <row r="29" spans="2:71" s="2" customFormat="1" ht="14.45" customHeight="1" x14ac:dyDescent="0.1">
      <c r="B29" s="32"/>
      <c r="D29" s="23" t="s">
        <v>38</v>
      </c>
      <c r="F29" s="23" t="s">
        <v>39</v>
      </c>
      <c r="L29" s="209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32"/>
      <c r="BE29" s="175"/>
    </row>
    <row r="30" spans="2:71" s="2" customFormat="1" ht="14.45" customHeight="1" x14ac:dyDescent="0.1">
      <c r="B30" s="32"/>
      <c r="F30" s="23" t="s">
        <v>40</v>
      </c>
      <c r="L30" s="209">
        <v>0.15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32"/>
      <c r="BE30" s="175"/>
    </row>
    <row r="31" spans="2:71" s="2" customFormat="1" ht="14.45" hidden="1" customHeight="1" x14ac:dyDescent="0.1">
      <c r="B31" s="32"/>
      <c r="F31" s="23" t="s">
        <v>41</v>
      </c>
      <c r="L31" s="209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2"/>
      <c r="BE31" s="175"/>
    </row>
    <row r="32" spans="2:71" s="2" customFormat="1" ht="14.45" hidden="1" customHeight="1" x14ac:dyDescent="0.1">
      <c r="B32" s="32"/>
      <c r="F32" s="23" t="s">
        <v>42</v>
      </c>
      <c r="L32" s="209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2"/>
      <c r="BE32" s="175"/>
    </row>
    <row r="33" spans="2:57" s="2" customFormat="1" ht="14.45" hidden="1" customHeight="1" x14ac:dyDescent="0.1">
      <c r="B33" s="32"/>
      <c r="F33" s="23" t="s">
        <v>43</v>
      </c>
      <c r="L33" s="209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2"/>
      <c r="BE33" s="175"/>
    </row>
    <row r="34" spans="2:57" s="1" customFormat="1" ht="6.95" customHeight="1" x14ac:dyDescent="0.1">
      <c r="B34" s="28"/>
      <c r="AR34" s="28"/>
      <c r="BE34" s="174"/>
    </row>
    <row r="35" spans="2:57" s="1" customFormat="1" ht="25.9" customHeight="1" x14ac:dyDescent="0.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78" t="s">
        <v>46</v>
      </c>
      <c r="Y35" s="179"/>
      <c r="Z35" s="179"/>
      <c r="AA35" s="179"/>
      <c r="AB35" s="179"/>
      <c r="AC35" s="35"/>
      <c r="AD35" s="35"/>
      <c r="AE35" s="35"/>
      <c r="AF35" s="35"/>
      <c r="AG35" s="35"/>
      <c r="AH35" s="35"/>
      <c r="AI35" s="35"/>
      <c r="AJ35" s="35"/>
      <c r="AK35" s="180">
        <f>SUM(AK26:AK33)</f>
        <v>0</v>
      </c>
      <c r="AL35" s="179"/>
      <c r="AM35" s="179"/>
      <c r="AN35" s="179"/>
      <c r="AO35" s="181"/>
      <c r="AP35" s="33"/>
      <c r="AQ35" s="33"/>
      <c r="AR35" s="28"/>
    </row>
    <row r="36" spans="2:57" s="1" customFormat="1" ht="6.95" customHeight="1" x14ac:dyDescent="0.1">
      <c r="B36" s="28"/>
      <c r="AR36" s="28"/>
    </row>
    <row r="37" spans="2:57" s="1" customFormat="1" ht="14.45" customHeight="1" x14ac:dyDescent="0.1">
      <c r="B37" s="28"/>
      <c r="AR37" s="28"/>
    </row>
    <row r="38" spans="2:57" ht="14.45" customHeight="1" x14ac:dyDescent="0.1">
      <c r="B38" s="16"/>
      <c r="AR38" s="16"/>
    </row>
    <row r="39" spans="2:57" ht="14.45" customHeight="1" x14ac:dyDescent="0.1">
      <c r="B39" s="16"/>
      <c r="AR39" s="16"/>
    </row>
    <row r="40" spans="2:57" ht="14.45" customHeight="1" x14ac:dyDescent="0.1">
      <c r="B40" s="16"/>
      <c r="AR40" s="16"/>
    </row>
    <row r="41" spans="2:57" ht="14.45" customHeight="1" x14ac:dyDescent="0.1">
      <c r="B41" s="16"/>
      <c r="AR41" s="16"/>
    </row>
    <row r="42" spans="2:57" ht="14.45" customHeight="1" x14ac:dyDescent="0.1">
      <c r="B42" s="16"/>
      <c r="AR42" s="16"/>
    </row>
    <row r="43" spans="2:57" ht="14.45" customHeight="1" x14ac:dyDescent="0.1">
      <c r="B43" s="16"/>
      <c r="AR43" s="16"/>
    </row>
    <row r="44" spans="2:57" ht="14.45" customHeight="1" x14ac:dyDescent="0.1">
      <c r="B44" s="16"/>
      <c r="AR44" s="16"/>
    </row>
    <row r="45" spans="2:57" ht="14.45" customHeight="1" x14ac:dyDescent="0.1">
      <c r="B45" s="16"/>
      <c r="AR45" s="16"/>
    </row>
    <row r="46" spans="2:57" ht="14.45" customHeight="1" x14ac:dyDescent="0.1">
      <c r="B46" s="16"/>
      <c r="AR46" s="16"/>
    </row>
    <row r="47" spans="2:57" ht="14.45" customHeight="1" x14ac:dyDescent="0.1">
      <c r="B47" s="16"/>
      <c r="AR47" s="16"/>
    </row>
    <row r="48" spans="2:57" ht="14.45" customHeight="1" x14ac:dyDescent="0.1">
      <c r="B48" s="16"/>
      <c r="AR48" s="16"/>
    </row>
    <row r="49" spans="2:44" s="1" customFormat="1" ht="14.45" customHeight="1" x14ac:dyDescent="0.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 x14ac:dyDescent="0.1">
      <c r="B50" s="16"/>
      <c r="AR50" s="16"/>
    </row>
    <row r="51" spans="2:44" x14ac:dyDescent="0.1">
      <c r="B51" s="16"/>
      <c r="AR51" s="16"/>
    </row>
    <row r="52" spans="2:44" x14ac:dyDescent="0.1">
      <c r="B52" s="16"/>
      <c r="AR52" s="16"/>
    </row>
    <row r="53" spans="2:44" x14ac:dyDescent="0.1">
      <c r="B53" s="16"/>
      <c r="AR53" s="16"/>
    </row>
    <row r="54" spans="2:44" x14ac:dyDescent="0.1">
      <c r="B54" s="16"/>
      <c r="AR54" s="16"/>
    </row>
    <row r="55" spans="2:44" x14ac:dyDescent="0.1">
      <c r="B55" s="16"/>
      <c r="AR55" s="16"/>
    </row>
    <row r="56" spans="2:44" x14ac:dyDescent="0.1">
      <c r="B56" s="16"/>
      <c r="AR56" s="16"/>
    </row>
    <row r="57" spans="2:44" x14ac:dyDescent="0.1">
      <c r="B57" s="16"/>
      <c r="AR57" s="16"/>
    </row>
    <row r="58" spans="2:44" x14ac:dyDescent="0.1">
      <c r="B58" s="16"/>
      <c r="AR58" s="16"/>
    </row>
    <row r="59" spans="2:44" x14ac:dyDescent="0.1">
      <c r="B59" s="16"/>
      <c r="AR59" s="16"/>
    </row>
    <row r="60" spans="2:44" s="1" customFormat="1" ht="12.75" x14ac:dyDescent="0.1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 x14ac:dyDescent="0.1">
      <c r="B61" s="16"/>
      <c r="AR61" s="16"/>
    </row>
    <row r="62" spans="2:44" x14ac:dyDescent="0.1">
      <c r="B62" s="16"/>
      <c r="AR62" s="16"/>
    </row>
    <row r="63" spans="2:44" x14ac:dyDescent="0.1">
      <c r="B63" s="16"/>
      <c r="AR63" s="16"/>
    </row>
    <row r="64" spans="2:44" s="1" customFormat="1" ht="12.75" x14ac:dyDescent="0.1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 x14ac:dyDescent="0.1">
      <c r="B65" s="16"/>
      <c r="AR65" s="16"/>
    </row>
    <row r="66" spans="2:44" x14ac:dyDescent="0.1">
      <c r="B66" s="16"/>
      <c r="AR66" s="16"/>
    </row>
    <row r="67" spans="2:44" x14ac:dyDescent="0.1">
      <c r="B67" s="16"/>
      <c r="AR67" s="16"/>
    </row>
    <row r="68" spans="2:44" x14ac:dyDescent="0.1">
      <c r="B68" s="16"/>
      <c r="AR68" s="16"/>
    </row>
    <row r="69" spans="2:44" x14ac:dyDescent="0.1">
      <c r="B69" s="16"/>
      <c r="AR69" s="16"/>
    </row>
    <row r="70" spans="2:44" x14ac:dyDescent="0.1">
      <c r="B70" s="16"/>
      <c r="AR70" s="16"/>
    </row>
    <row r="71" spans="2:44" x14ac:dyDescent="0.1">
      <c r="B71" s="16"/>
      <c r="AR71" s="16"/>
    </row>
    <row r="72" spans="2:44" x14ac:dyDescent="0.1">
      <c r="B72" s="16"/>
      <c r="AR72" s="16"/>
    </row>
    <row r="73" spans="2:44" x14ac:dyDescent="0.1">
      <c r="B73" s="16"/>
      <c r="AR73" s="16"/>
    </row>
    <row r="74" spans="2:44" x14ac:dyDescent="0.1">
      <c r="B74" s="16"/>
      <c r="AR74" s="16"/>
    </row>
    <row r="75" spans="2:44" s="1" customFormat="1" ht="12.75" x14ac:dyDescent="0.1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 x14ac:dyDescent="0.1">
      <c r="B76" s="28"/>
      <c r="AR76" s="28"/>
    </row>
    <row r="77" spans="2:44" s="1" customFormat="1" ht="6.95" customHeight="1" x14ac:dyDescent="0.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 x14ac:dyDescent="0.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 x14ac:dyDescent="0.1">
      <c r="B82" s="28"/>
      <c r="C82" s="17" t="s">
        <v>53</v>
      </c>
      <c r="AR82" s="28"/>
    </row>
    <row r="83" spans="1:90" s="1" customFormat="1" ht="6.95" customHeight="1" x14ac:dyDescent="0.1">
      <c r="B83" s="28"/>
      <c r="AR83" s="28"/>
    </row>
    <row r="84" spans="1:90" s="3" customFormat="1" ht="12" customHeight="1" x14ac:dyDescent="0.1">
      <c r="B84" s="44"/>
      <c r="C84" s="23" t="s">
        <v>13</v>
      </c>
      <c r="L84" s="3" t="str">
        <f>K5</f>
        <v>FVE001/2018</v>
      </c>
      <c r="AR84" s="44"/>
    </row>
    <row r="85" spans="1:90" s="4" customFormat="1" ht="36.950000000000003" customHeight="1" x14ac:dyDescent="0.1">
      <c r="B85" s="45"/>
      <c r="C85" s="46" t="s">
        <v>16</v>
      </c>
      <c r="L85" s="186" t="str">
        <f>K6</f>
        <v>FVE 44,46 kWp B.D.H. Kovo s.r.o.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5"/>
    </row>
    <row r="86" spans="1:90" s="1" customFormat="1" ht="6.95" customHeight="1" x14ac:dyDescent="0.1">
      <c r="B86" s="28"/>
      <c r="AR86" s="28"/>
    </row>
    <row r="87" spans="1:90" s="1" customFormat="1" ht="12" customHeight="1" x14ac:dyDescent="0.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88" t="str">
        <f>IF(AN8= "","",AN8)</f>
        <v>30. 1. 2019</v>
      </c>
      <c r="AN87" s="188"/>
      <c r="AR87" s="28"/>
    </row>
    <row r="88" spans="1:90" s="1" customFormat="1" ht="6.95" customHeight="1" x14ac:dyDescent="0.1">
      <c r="B88" s="28"/>
      <c r="AR88" s="28"/>
    </row>
    <row r="89" spans="1:90" s="1" customFormat="1" ht="15.2" customHeight="1" x14ac:dyDescent="0.1">
      <c r="B89" s="28"/>
      <c r="C89" s="23" t="s">
        <v>24</v>
      </c>
      <c r="L89" s="3" t="str">
        <f>IF(E11= "","",E11)</f>
        <v>B.D.H. Kovo s.r.o.</v>
      </c>
      <c r="AI89" s="23" t="s">
        <v>30</v>
      </c>
      <c r="AM89" s="184" t="str">
        <f>IF(E17="","",E17)</f>
        <v xml:space="preserve"> </v>
      </c>
      <c r="AN89" s="185"/>
      <c r="AO89" s="185"/>
      <c r="AP89" s="185"/>
      <c r="AR89" s="28"/>
      <c r="AS89" s="189" t="s">
        <v>54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 x14ac:dyDescent="0.1">
      <c r="B90" s="28"/>
      <c r="C90" s="23" t="s">
        <v>28</v>
      </c>
      <c r="L90" s="3" t="str">
        <f>IF(E14= "Vyplň údaj","",E14)</f>
        <v/>
      </c>
      <c r="AI90" s="23" t="s">
        <v>32</v>
      </c>
      <c r="AM90" s="184" t="str">
        <f>IF(E20="","",E20)</f>
        <v xml:space="preserve"> </v>
      </c>
      <c r="AN90" s="185"/>
      <c r="AO90" s="185"/>
      <c r="AP90" s="185"/>
      <c r="AR90" s="28"/>
      <c r="AS90" s="191"/>
      <c r="AT90" s="192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 x14ac:dyDescent="0.1">
      <c r="B91" s="28"/>
      <c r="AR91" s="28"/>
      <c r="AS91" s="191"/>
      <c r="AT91" s="192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 x14ac:dyDescent="0.15">
      <c r="B92" s="28"/>
      <c r="C92" s="193" t="s">
        <v>55</v>
      </c>
      <c r="D92" s="194"/>
      <c r="E92" s="194"/>
      <c r="F92" s="194"/>
      <c r="G92" s="194"/>
      <c r="H92" s="53"/>
      <c r="I92" s="195" t="s">
        <v>56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57</v>
      </c>
      <c r="AH92" s="194"/>
      <c r="AI92" s="194"/>
      <c r="AJ92" s="194"/>
      <c r="AK92" s="194"/>
      <c r="AL92" s="194"/>
      <c r="AM92" s="194"/>
      <c r="AN92" s="195" t="s">
        <v>58</v>
      </c>
      <c r="AO92" s="194"/>
      <c r="AP92" s="197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1:90" s="1" customFormat="1" ht="10.9" customHeight="1" x14ac:dyDescent="0.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 x14ac:dyDescent="0.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73</v>
      </c>
      <c r="BT94" s="68" t="s">
        <v>74</v>
      </c>
      <c r="BV94" s="68" t="s">
        <v>75</v>
      </c>
      <c r="BW94" s="68" t="s">
        <v>4</v>
      </c>
      <c r="BX94" s="68" t="s">
        <v>76</v>
      </c>
      <c r="CL94" s="68" t="s">
        <v>1</v>
      </c>
    </row>
    <row r="95" spans="1:90" s="6" customFormat="1" ht="27" customHeight="1" x14ac:dyDescent="0.1">
      <c r="A95" s="69" t="s">
        <v>77</v>
      </c>
      <c r="B95" s="70"/>
      <c r="C95" s="71"/>
      <c r="D95" s="200" t="s">
        <v>14</v>
      </c>
      <c r="E95" s="200"/>
      <c r="F95" s="200"/>
      <c r="G95" s="200"/>
      <c r="H95" s="200"/>
      <c r="I95" s="72"/>
      <c r="J95" s="200" t="s">
        <v>17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'FVE001-2018 - FVE 44,46 k...'!J28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3" t="s">
        <v>78</v>
      </c>
      <c r="AR95" s="70"/>
      <c r="AS95" s="74">
        <v>0</v>
      </c>
      <c r="AT95" s="75">
        <f>ROUND(SUM(AV95:AW95),2)</f>
        <v>0</v>
      </c>
      <c r="AU95" s="76">
        <f>'FVE001-2018 - FVE 44,46 k...'!P121</f>
        <v>0</v>
      </c>
      <c r="AV95" s="75">
        <f>'FVE001-2018 - FVE 44,46 k...'!J31</f>
        <v>0</v>
      </c>
      <c r="AW95" s="75">
        <f>'FVE001-2018 - FVE 44,46 k...'!J32</f>
        <v>0</v>
      </c>
      <c r="AX95" s="75">
        <f>'FVE001-2018 - FVE 44,46 k...'!J33</f>
        <v>0</v>
      </c>
      <c r="AY95" s="75">
        <f>'FVE001-2018 - FVE 44,46 k...'!J34</f>
        <v>0</v>
      </c>
      <c r="AZ95" s="75">
        <f>'FVE001-2018 - FVE 44,46 k...'!F31</f>
        <v>0</v>
      </c>
      <c r="BA95" s="75">
        <f>'FVE001-2018 - FVE 44,46 k...'!F32</f>
        <v>0</v>
      </c>
      <c r="BB95" s="75">
        <f>'FVE001-2018 - FVE 44,46 k...'!F33</f>
        <v>0</v>
      </c>
      <c r="BC95" s="75">
        <f>'FVE001-2018 - FVE 44,46 k...'!F34</f>
        <v>0</v>
      </c>
      <c r="BD95" s="77">
        <f>'FVE001-2018 - FVE 44,46 k...'!F35</f>
        <v>0</v>
      </c>
      <c r="BT95" s="78" t="s">
        <v>79</v>
      </c>
      <c r="BU95" s="78" t="s">
        <v>80</v>
      </c>
      <c r="BV95" s="78" t="s">
        <v>75</v>
      </c>
      <c r="BW95" s="78" t="s">
        <v>4</v>
      </c>
      <c r="BX95" s="78" t="s">
        <v>76</v>
      </c>
      <c r="CL95" s="78" t="s">
        <v>1</v>
      </c>
    </row>
    <row r="96" spans="1:90" s="1" customFormat="1" ht="30" customHeight="1" x14ac:dyDescent="0.1">
      <c r="B96" s="28"/>
      <c r="AR96" s="28"/>
    </row>
    <row r="97" spans="2:44" s="1" customFormat="1" ht="6.95" customHeight="1" x14ac:dyDescent="0.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FVE001-2018 - FVE 44,46 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7"/>
  <sheetViews>
    <sheetView showGridLines="0" workbookViewId="0"/>
  </sheetViews>
  <sheetFormatPr defaultRowHeight="10.5" x14ac:dyDescent="0.1"/>
  <cols>
    <col min="1" max="1" width="8.2578125" customWidth="1"/>
    <col min="2" max="2" width="1.68359375" customWidth="1"/>
    <col min="3" max="3" width="4.2109375" customWidth="1"/>
    <col min="4" max="4" width="4.37890625" customWidth="1"/>
    <col min="5" max="5" width="17.19140625" customWidth="1"/>
    <col min="6" max="6" width="50.90625" customWidth="1"/>
    <col min="7" max="7" width="7.078125" customWidth="1"/>
    <col min="8" max="8" width="11.4609375" customWidth="1"/>
    <col min="9" max="9" width="20.2265625" style="79" customWidth="1"/>
    <col min="10" max="10" width="20.2265625" customWidth="1"/>
    <col min="11" max="11" width="20.2265625" hidden="1" customWidth="1"/>
    <col min="12" max="12" width="9.26953125" customWidth="1"/>
    <col min="13" max="13" width="10.78515625" hidden="1" customWidth="1"/>
    <col min="14" max="14" width="9.26953125" hidden="1"/>
    <col min="15" max="20" width="14.15625" hidden="1" customWidth="1"/>
    <col min="21" max="21" width="16.34765625" hidden="1" customWidth="1"/>
    <col min="22" max="22" width="12.3046875" customWidth="1"/>
    <col min="23" max="23" width="16.34765625" customWidth="1"/>
    <col min="24" max="24" width="12.3046875" customWidth="1"/>
    <col min="25" max="25" width="15" customWidth="1"/>
    <col min="26" max="26" width="10.953125" customWidth="1"/>
    <col min="27" max="27" width="15" customWidth="1"/>
    <col min="28" max="28" width="16.34765625" customWidth="1"/>
    <col min="29" max="29" width="10.953125" customWidth="1"/>
    <col min="30" max="30" width="15" customWidth="1"/>
    <col min="31" max="31" width="16.34765625" customWidth="1"/>
    <col min="44" max="65" width="9.26953125" hidden="1"/>
  </cols>
  <sheetData>
    <row r="2" spans="2:46" ht="36.950000000000003" customHeight="1" x14ac:dyDescent="0.1">
      <c r="L2" s="182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4</v>
      </c>
    </row>
    <row r="3" spans="2:46" ht="6.95" customHeight="1" x14ac:dyDescent="0.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81</v>
      </c>
    </row>
    <row r="4" spans="2:46" ht="24.95" customHeight="1" x14ac:dyDescent="0.1">
      <c r="B4" s="16"/>
      <c r="D4" s="17" t="s">
        <v>82</v>
      </c>
      <c r="L4" s="16"/>
      <c r="M4" s="81" t="s">
        <v>10</v>
      </c>
      <c r="AT4" s="13" t="s">
        <v>3</v>
      </c>
    </row>
    <row r="5" spans="2:46" ht="6.95" customHeight="1" x14ac:dyDescent="0.1">
      <c r="B5" s="16"/>
      <c r="L5" s="16"/>
    </row>
    <row r="6" spans="2:46" s="1" customFormat="1" ht="12" customHeight="1" x14ac:dyDescent="0.1">
      <c r="B6" s="28"/>
      <c r="D6" s="23" t="s">
        <v>16</v>
      </c>
      <c r="I6" s="82"/>
      <c r="L6" s="28"/>
    </row>
    <row r="7" spans="2:46" s="1" customFormat="1" ht="36.950000000000003" customHeight="1" x14ac:dyDescent="0.1">
      <c r="B7" s="28"/>
      <c r="E7" s="186" t="s">
        <v>17</v>
      </c>
      <c r="F7" s="210"/>
      <c r="G7" s="210"/>
      <c r="H7" s="210"/>
      <c r="I7" s="82"/>
      <c r="L7" s="28"/>
    </row>
    <row r="8" spans="2:46" s="1" customFormat="1" x14ac:dyDescent="0.1">
      <c r="B8" s="28"/>
      <c r="I8" s="82"/>
      <c r="L8" s="28"/>
    </row>
    <row r="9" spans="2:46" s="1" customFormat="1" ht="12" customHeight="1" x14ac:dyDescent="0.1">
      <c r="B9" s="28"/>
      <c r="D9" s="23" t="s">
        <v>18</v>
      </c>
      <c r="F9" s="21" t="s">
        <v>1</v>
      </c>
      <c r="I9" s="83" t="s">
        <v>19</v>
      </c>
      <c r="J9" s="21" t="s">
        <v>1</v>
      </c>
      <c r="L9" s="28"/>
    </row>
    <row r="10" spans="2:46" s="1" customFormat="1" ht="12" customHeight="1" x14ac:dyDescent="0.1">
      <c r="B10" s="28"/>
      <c r="D10" s="23" t="s">
        <v>20</v>
      </c>
      <c r="F10" s="21" t="s">
        <v>21</v>
      </c>
      <c r="I10" s="83" t="s">
        <v>22</v>
      </c>
      <c r="J10" s="48" t="str">
        <f>'Rekapitulace stavby'!AN8</f>
        <v>30. 1. 2019</v>
      </c>
      <c r="L10" s="28"/>
    </row>
    <row r="11" spans="2:46" s="1" customFormat="1" ht="10.9" customHeight="1" x14ac:dyDescent="0.1">
      <c r="B11" s="28"/>
      <c r="I11" s="82"/>
      <c r="L11" s="28"/>
    </row>
    <row r="12" spans="2:46" s="1" customFormat="1" ht="12" customHeight="1" x14ac:dyDescent="0.1">
      <c r="B12" s="28"/>
      <c r="D12" s="23" t="s">
        <v>24</v>
      </c>
      <c r="I12" s="83" t="s">
        <v>25</v>
      </c>
      <c r="J12" s="21" t="s">
        <v>1</v>
      </c>
      <c r="L12" s="28"/>
    </row>
    <row r="13" spans="2:46" s="1" customFormat="1" ht="18" customHeight="1" x14ac:dyDescent="0.1">
      <c r="B13" s="28"/>
      <c r="E13" s="21" t="s">
        <v>26</v>
      </c>
      <c r="I13" s="83" t="s">
        <v>27</v>
      </c>
      <c r="J13" s="21" t="s">
        <v>1</v>
      </c>
      <c r="L13" s="28"/>
    </row>
    <row r="14" spans="2:46" s="1" customFormat="1" ht="6.95" customHeight="1" x14ac:dyDescent="0.1">
      <c r="B14" s="28"/>
      <c r="I14" s="82"/>
      <c r="L14" s="28"/>
    </row>
    <row r="15" spans="2:46" s="1" customFormat="1" ht="12" customHeight="1" x14ac:dyDescent="0.1">
      <c r="B15" s="28"/>
      <c r="D15" s="23" t="s">
        <v>28</v>
      </c>
      <c r="I15" s="83" t="s">
        <v>25</v>
      </c>
      <c r="J15" s="24" t="str">
        <f>'Rekapitulace stavby'!AN13</f>
        <v>Vyplň údaj</v>
      </c>
      <c r="L15" s="28"/>
    </row>
    <row r="16" spans="2:46" s="1" customFormat="1" ht="18" customHeight="1" x14ac:dyDescent="0.1">
      <c r="B16" s="28"/>
      <c r="E16" s="211" t="str">
        <f>'Rekapitulace stavby'!E14</f>
        <v>Vyplň údaj</v>
      </c>
      <c r="F16" s="203"/>
      <c r="G16" s="203"/>
      <c r="H16" s="203"/>
      <c r="I16" s="83" t="s">
        <v>27</v>
      </c>
      <c r="J16" s="24" t="str">
        <f>'Rekapitulace stavby'!AN14</f>
        <v>Vyplň údaj</v>
      </c>
      <c r="L16" s="28"/>
    </row>
    <row r="17" spans="2:12" s="1" customFormat="1" ht="6.95" customHeight="1" x14ac:dyDescent="0.1">
      <c r="B17" s="28"/>
      <c r="I17" s="82"/>
      <c r="L17" s="28"/>
    </row>
    <row r="18" spans="2:12" s="1" customFormat="1" ht="12" customHeight="1" x14ac:dyDescent="0.1">
      <c r="B18" s="28"/>
      <c r="D18" s="23" t="s">
        <v>30</v>
      </c>
      <c r="I18" s="83" t="s">
        <v>25</v>
      </c>
      <c r="J18" s="21" t="s">
        <v>1</v>
      </c>
      <c r="L18" s="28"/>
    </row>
    <row r="19" spans="2:12" s="1" customFormat="1" ht="18" customHeight="1" x14ac:dyDescent="0.1">
      <c r="B19" s="28"/>
      <c r="E19" s="21" t="s">
        <v>21</v>
      </c>
      <c r="I19" s="83" t="s">
        <v>27</v>
      </c>
      <c r="J19" s="21" t="s">
        <v>1</v>
      </c>
      <c r="L19" s="28"/>
    </row>
    <row r="20" spans="2:12" s="1" customFormat="1" ht="6.95" customHeight="1" x14ac:dyDescent="0.1">
      <c r="B20" s="28"/>
      <c r="I20" s="82"/>
      <c r="L20" s="28"/>
    </row>
    <row r="21" spans="2:12" s="1" customFormat="1" ht="12" customHeight="1" x14ac:dyDescent="0.1">
      <c r="B21" s="28"/>
      <c r="D21" s="23" t="s">
        <v>32</v>
      </c>
      <c r="I21" s="83" t="s">
        <v>25</v>
      </c>
      <c r="J21" s="21" t="s">
        <v>1</v>
      </c>
      <c r="L21" s="28"/>
    </row>
    <row r="22" spans="2:12" s="1" customFormat="1" ht="18" customHeight="1" x14ac:dyDescent="0.1">
      <c r="B22" s="28"/>
      <c r="E22" s="21" t="s">
        <v>21</v>
      </c>
      <c r="I22" s="83" t="s">
        <v>27</v>
      </c>
      <c r="J22" s="21" t="s">
        <v>1</v>
      </c>
      <c r="L22" s="28"/>
    </row>
    <row r="23" spans="2:12" s="1" customFormat="1" ht="6.95" customHeight="1" x14ac:dyDescent="0.1">
      <c r="B23" s="28"/>
      <c r="I23" s="82"/>
      <c r="L23" s="28"/>
    </row>
    <row r="24" spans="2:12" s="1" customFormat="1" ht="12" customHeight="1" x14ac:dyDescent="0.1">
      <c r="B24" s="28"/>
      <c r="D24" s="23" t="s">
        <v>33</v>
      </c>
      <c r="I24" s="82"/>
      <c r="L24" s="28"/>
    </row>
    <row r="25" spans="2:12" s="7" customFormat="1" ht="16.5" customHeight="1" x14ac:dyDescent="0.1">
      <c r="B25" s="84"/>
      <c r="E25" s="207" t="s">
        <v>1</v>
      </c>
      <c r="F25" s="207"/>
      <c r="G25" s="207"/>
      <c r="H25" s="207"/>
      <c r="I25" s="85"/>
      <c r="L25" s="84"/>
    </row>
    <row r="26" spans="2:12" s="1" customFormat="1" ht="6.95" customHeight="1" x14ac:dyDescent="0.1">
      <c r="B26" s="28"/>
      <c r="I26" s="82"/>
      <c r="L26" s="28"/>
    </row>
    <row r="27" spans="2:12" s="1" customFormat="1" ht="6.95" customHeight="1" x14ac:dyDescent="0.1">
      <c r="B27" s="28"/>
      <c r="D27" s="49"/>
      <c r="E27" s="49"/>
      <c r="F27" s="49"/>
      <c r="G27" s="49"/>
      <c r="H27" s="49"/>
      <c r="I27" s="86"/>
      <c r="J27" s="49"/>
      <c r="K27" s="49"/>
      <c r="L27" s="28"/>
    </row>
    <row r="28" spans="2:12" s="1" customFormat="1" ht="25.35" customHeight="1" x14ac:dyDescent="0.1">
      <c r="B28" s="28"/>
      <c r="D28" s="87" t="s">
        <v>34</v>
      </c>
      <c r="I28" s="82"/>
      <c r="J28" s="62">
        <f>ROUND(J121, 2)</f>
        <v>0</v>
      </c>
      <c r="L28" s="28"/>
    </row>
    <row r="29" spans="2:12" s="1" customFormat="1" ht="6.95" customHeight="1" x14ac:dyDescent="0.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14.45" customHeight="1" x14ac:dyDescent="0.1">
      <c r="B30" s="28"/>
      <c r="F30" s="31" t="s">
        <v>36</v>
      </c>
      <c r="I30" s="88" t="s">
        <v>35</v>
      </c>
      <c r="J30" s="31" t="s">
        <v>37</v>
      </c>
      <c r="L30" s="28"/>
    </row>
    <row r="31" spans="2:12" s="1" customFormat="1" ht="14.45" customHeight="1" x14ac:dyDescent="0.1">
      <c r="B31" s="28"/>
      <c r="D31" s="89" t="s">
        <v>38</v>
      </c>
      <c r="E31" s="23" t="s">
        <v>39</v>
      </c>
      <c r="F31" s="90">
        <f>ROUND((SUM(BE121:BE176)),  2)</f>
        <v>0</v>
      </c>
      <c r="I31" s="91">
        <v>0.21</v>
      </c>
      <c r="J31" s="90">
        <f>ROUND(((SUM(BE121:BE176))*I31),  2)</f>
        <v>0</v>
      </c>
      <c r="L31" s="28"/>
    </row>
    <row r="32" spans="2:12" s="1" customFormat="1" ht="14.45" customHeight="1" x14ac:dyDescent="0.1">
      <c r="B32" s="28"/>
      <c r="E32" s="23" t="s">
        <v>40</v>
      </c>
      <c r="F32" s="90">
        <f>ROUND((SUM(BF121:BF176)),  2)</f>
        <v>0</v>
      </c>
      <c r="I32" s="91">
        <v>0.15</v>
      </c>
      <c r="J32" s="90">
        <f>ROUND(((SUM(BF121:BF176))*I32),  2)</f>
        <v>0</v>
      </c>
      <c r="L32" s="28"/>
    </row>
    <row r="33" spans="2:12" s="1" customFormat="1" ht="14.45" hidden="1" customHeight="1" x14ac:dyDescent="0.1">
      <c r="B33" s="28"/>
      <c r="E33" s="23" t="s">
        <v>41</v>
      </c>
      <c r="F33" s="90">
        <f>ROUND((SUM(BG121:BG176)),  2)</f>
        <v>0</v>
      </c>
      <c r="I33" s="91">
        <v>0.21</v>
      </c>
      <c r="J33" s="90">
        <f>0</f>
        <v>0</v>
      </c>
      <c r="L33" s="28"/>
    </row>
    <row r="34" spans="2:12" s="1" customFormat="1" ht="14.45" hidden="1" customHeight="1" x14ac:dyDescent="0.1">
      <c r="B34" s="28"/>
      <c r="E34" s="23" t="s">
        <v>42</v>
      </c>
      <c r="F34" s="90">
        <f>ROUND((SUM(BH121:BH176)),  2)</f>
        <v>0</v>
      </c>
      <c r="I34" s="91">
        <v>0.15</v>
      </c>
      <c r="J34" s="90">
        <f>0</f>
        <v>0</v>
      </c>
      <c r="L34" s="28"/>
    </row>
    <row r="35" spans="2:12" s="1" customFormat="1" ht="14.45" hidden="1" customHeight="1" x14ac:dyDescent="0.1">
      <c r="B35" s="28"/>
      <c r="E35" s="23" t="s">
        <v>43</v>
      </c>
      <c r="F35" s="90">
        <f>ROUND((SUM(BI121:BI176)),  2)</f>
        <v>0</v>
      </c>
      <c r="I35" s="91">
        <v>0</v>
      </c>
      <c r="J35" s="90">
        <f>0</f>
        <v>0</v>
      </c>
      <c r="L35" s="28"/>
    </row>
    <row r="36" spans="2:12" s="1" customFormat="1" ht="6.95" customHeight="1" x14ac:dyDescent="0.1">
      <c r="B36" s="28"/>
      <c r="I36" s="82"/>
      <c r="L36" s="28"/>
    </row>
    <row r="37" spans="2:12" s="1" customFormat="1" ht="25.35" customHeight="1" x14ac:dyDescent="0.1">
      <c r="B37" s="28"/>
      <c r="C37" s="92"/>
      <c r="D37" s="93" t="s">
        <v>44</v>
      </c>
      <c r="E37" s="53"/>
      <c r="F37" s="53"/>
      <c r="G37" s="94" t="s">
        <v>45</v>
      </c>
      <c r="H37" s="95" t="s">
        <v>46</v>
      </c>
      <c r="I37" s="96"/>
      <c r="J37" s="97">
        <f>SUM(J28:J35)</f>
        <v>0</v>
      </c>
      <c r="K37" s="98"/>
      <c r="L37" s="28"/>
    </row>
    <row r="38" spans="2:12" s="1" customFormat="1" ht="14.45" customHeight="1" x14ac:dyDescent="0.1">
      <c r="B38" s="28"/>
      <c r="I38" s="82"/>
      <c r="L38" s="28"/>
    </row>
    <row r="39" spans="2:12" ht="14.45" customHeight="1" x14ac:dyDescent="0.1">
      <c r="B39" s="16"/>
      <c r="L39" s="16"/>
    </row>
    <row r="40" spans="2:12" ht="14.45" customHeight="1" x14ac:dyDescent="0.1">
      <c r="B40" s="16"/>
      <c r="L40" s="16"/>
    </row>
    <row r="41" spans="2:12" ht="14.45" customHeight="1" x14ac:dyDescent="0.1">
      <c r="B41" s="16"/>
      <c r="L41" s="16"/>
    </row>
    <row r="42" spans="2:12" ht="14.45" customHeight="1" x14ac:dyDescent="0.1">
      <c r="B42" s="16"/>
      <c r="L42" s="16"/>
    </row>
    <row r="43" spans="2:12" ht="14.45" customHeight="1" x14ac:dyDescent="0.1">
      <c r="B43" s="16"/>
      <c r="L43" s="16"/>
    </row>
    <row r="44" spans="2:12" ht="14.45" customHeight="1" x14ac:dyDescent="0.1">
      <c r="B44" s="16"/>
      <c r="L44" s="16"/>
    </row>
    <row r="45" spans="2:12" ht="14.45" customHeight="1" x14ac:dyDescent="0.1">
      <c r="B45" s="16"/>
      <c r="L45" s="16"/>
    </row>
    <row r="46" spans="2:12" ht="14.45" customHeight="1" x14ac:dyDescent="0.1">
      <c r="B46" s="16"/>
      <c r="L46" s="16"/>
    </row>
    <row r="47" spans="2:12" ht="14.45" customHeight="1" x14ac:dyDescent="0.1">
      <c r="B47" s="16"/>
      <c r="L47" s="16"/>
    </row>
    <row r="48" spans="2:12" ht="14.45" customHeight="1" x14ac:dyDescent="0.1">
      <c r="B48" s="16"/>
      <c r="L48" s="16"/>
    </row>
    <row r="49" spans="2:12" ht="14.45" customHeight="1" x14ac:dyDescent="0.1">
      <c r="B49" s="16"/>
      <c r="L49" s="16"/>
    </row>
    <row r="50" spans="2:12" s="1" customFormat="1" ht="14.45" customHeight="1" x14ac:dyDescent="0.1">
      <c r="B50" s="28"/>
      <c r="D50" s="37" t="s">
        <v>47</v>
      </c>
      <c r="E50" s="38"/>
      <c r="F50" s="38"/>
      <c r="G50" s="37" t="s">
        <v>48</v>
      </c>
      <c r="H50" s="38"/>
      <c r="I50" s="99"/>
      <c r="J50" s="38"/>
      <c r="K50" s="38"/>
      <c r="L50" s="28"/>
    </row>
    <row r="51" spans="2:12" x14ac:dyDescent="0.1">
      <c r="B51" s="16"/>
      <c r="L51" s="16"/>
    </row>
    <row r="52" spans="2:12" x14ac:dyDescent="0.1">
      <c r="B52" s="16"/>
      <c r="L52" s="16"/>
    </row>
    <row r="53" spans="2:12" x14ac:dyDescent="0.1">
      <c r="B53" s="16"/>
      <c r="L53" s="16"/>
    </row>
    <row r="54" spans="2:12" x14ac:dyDescent="0.1">
      <c r="B54" s="16"/>
      <c r="L54" s="16"/>
    </row>
    <row r="55" spans="2:12" x14ac:dyDescent="0.1">
      <c r="B55" s="16"/>
      <c r="L55" s="16"/>
    </row>
    <row r="56" spans="2:12" x14ac:dyDescent="0.1">
      <c r="B56" s="16"/>
      <c r="L56" s="16"/>
    </row>
    <row r="57" spans="2:12" x14ac:dyDescent="0.1">
      <c r="B57" s="16"/>
      <c r="L57" s="16"/>
    </row>
    <row r="58" spans="2:12" x14ac:dyDescent="0.1">
      <c r="B58" s="16"/>
      <c r="L58" s="16"/>
    </row>
    <row r="59" spans="2:12" x14ac:dyDescent="0.1">
      <c r="B59" s="16"/>
      <c r="L59" s="16"/>
    </row>
    <row r="60" spans="2:12" x14ac:dyDescent="0.1">
      <c r="B60" s="16"/>
      <c r="L60" s="16"/>
    </row>
    <row r="61" spans="2:12" s="1" customFormat="1" ht="12.75" x14ac:dyDescent="0.1">
      <c r="B61" s="28"/>
      <c r="D61" s="39" t="s">
        <v>49</v>
      </c>
      <c r="E61" s="30"/>
      <c r="F61" s="100" t="s">
        <v>50</v>
      </c>
      <c r="G61" s="39" t="s">
        <v>49</v>
      </c>
      <c r="H61" s="30"/>
      <c r="I61" s="101"/>
      <c r="J61" s="102" t="s">
        <v>50</v>
      </c>
      <c r="K61" s="30"/>
      <c r="L61" s="28"/>
    </row>
    <row r="62" spans="2:12" x14ac:dyDescent="0.1">
      <c r="B62" s="16"/>
      <c r="L62" s="16"/>
    </row>
    <row r="63" spans="2:12" x14ac:dyDescent="0.1">
      <c r="B63" s="16"/>
      <c r="L63" s="16"/>
    </row>
    <row r="64" spans="2:12" x14ac:dyDescent="0.1">
      <c r="B64" s="16"/>
      <c r="L64" s="16"/>
    </row>
    <row r="65" spans="2:12" s="1" customFormat="1" ht="12.75" x14ac:dyDescent="0.1">
      <c r="B65" s="28"/>
      <c r="D65" s="37" t="s">
        <v>51</v>
      </c>
      <c r="E65" s="38"/>
      <c r="F65" s="38"/>
      <c r="G65" s="37" t="s">
        <v>52</v>
      </c>
      <c r="H65" s="38"/>
      <c r="I65" s="99"/>
      <c r="J65" s="38"/>
      <c r="K65" s="38"/>
      <c r="L65" s="28"/>
    </row>
    <row r="66" spans="2:12" x14ac:dyDescent="0.1">
      <c r="B66" s="16"/>
      <c r="L66" s="16"/>
    </row>
    <row r="67" spans="2:12" x14ac:dyDescent="0.1">
      <c r="B67" s="16"/>
      <c r="L67" s="16"/>
    </row>
    <row r="68" spans="2:12" x14ac:dyDescent="0.1">
      <c r="B68" s="16"/>
      <c r="L68" s="16"/>
    </row>
    <row r="69" spans="2:12" x14ac:dyDescent="0.1">
      <c r="B69" s="16"/>
      <c r="L69" s="16"/>
    </row>
    <row r="70" spans="2:12" x14ac:dyDescent="0.1">
      <c r="B70" s="16"/>
      <c r="L70" s="16"/>
    </row>
    <row r="71" spans="2:12" x14ac:dyDescent="0.1">
      <c r="B71" s="16"/>
      <c r="L71" s="16"/>
    </row>
    <row r="72" spans="2:12" x14ac:dyDescent="0.1">
      <c r="B72" s="16"/>
      <c r="L72" s="16"/>
    </row>
    <row r="73" spans="2:12" x14ac:dyDescent="0.1">
      <c r="B73" s="16"/>
      <c r="L73" s="16"/>
    </row>
    <row r="74" spans="2:12" x14ac:dyDescent="0.1">
      <c r="B74" s="16"/>
      <c r="L74" s="16"/>
    </row>
    <row r="75" spans="2:12" x14ac:dyDescent="0.1">
      <c r="B75" s="16"/>
      <c r="L75" s="16"/>
    </row>
    <row r="76" spans="2:12" s="1" customFormat="1" ht="12.75" x14ac:dyDescent="0.1">
      <c r="B76" s="28"/>
      <c r="D76" s="39" t="s">
        <v>49</v>
      </c>
      <c r="E76" s="30"/>
      <c r="F76" s="100" t="s">
        <v>50</v>
      </c>
      <c r="G76" s="39" t="s">
        <v>49</v>
      </c>
      <c r="H76" s="30"/>
      <c r="I76" s="101"/>
      <c r="J76" s="102" t="s">
        <v>50</v>
      </c>
      <c r="K76" s="30"/>
      <c r="L76" s="28"/>
    </row>
    <row r="77" spans="2:12" s="1" customFormat="1" ht="14.45" customHeight="1" x14ac:dyDescent="0.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 x14ac:dyDescent="0.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 x14ac:dyDescent="0.1">
      <c r="B82" s="28"/>
      <c r="C82" s="17" t="s">
        <v>83</v>
      </c>
      <c r="I82" s="82"/>
      <c r="L82" s="28"/>
    </row>
    <row r="83" spans="2:47" s="1" customFormat="1" ht="6.95" customHeight="1" x14ac:dyDescent="0.1">
      <c r="B83" s="28"/>
      <c r="I83" s="82"/>
      <c r="L83" s="28"/>
    </row>
    <row r="84" spans="2:47" s="1" customFormat="1" ht="12" customHeight="1" x14ac:dyDescent="0.1">
      <c r="B84" s="28"/>
      <c r="C84" s="23" t="s">
        <v>16</v>
      </c>
      <c r="I84" s="82"/>
      <c r="L84" s="28"/>
    </row>
    <row r="85" spans="2:47" s="1" customFormat="1" ht="16.5" customHeight="1" x14ac:dyDescent="0.1">
      <c r="B85" s="28"/>
      <c r="E85" s="186" t="str">
        <f>E7</f>
        <v>FVE 44,46 kWp B.D.H. Kovo s.r.o.</v>
      </c>
      <c r="F85" s="210"/>
      <c r="G85" s="210"/>
      <c r="H85" s="210"/>
      <c r="I85" s="82"/>
      <c r="L85" s="28"/>
    </row>
    <row r="86" spans="2:47" s="1" customFormat="1" ht="6.95" customHeight="1" x14ac:dyDescent="0.1">
      <c r="B86" s="28"/>
      <c r="I86" s="82"/>
      <c r="L86" s="28"/>
    </row>
    <row r="87" spans="2:47" s="1" customFormat="1" ht="12" customHeight="1" x14ac:dyDescent="0.1">
      <c r="B87" s="28"/>
      <c r="C87" s="23" t="s">
        <v>20</v>
      </c>
      <c r="F87" s="21" t="str">
        <f>F10</f>
        <v xml:space="preserve"> </v>
      </c>
      <c r="I87" s="83" t="s">
        <v>22</v>
      </c>
      <c r="J87" s="48" t="str">
        <f>IF(J10="","",J10)</f>
        <v>30. 1. 2019</v>
      </c>
      <c r="L87" s="28"/>
    </row>
    <row r="88" spans="2:47" s="1" customFormat="1" ht="6.95" customHeight="1" x14ac:dyDescent="0.1">
      <c r="B88" s="28"/>
      <c r="I88" s="82"/>
      <c r="L88" s="28"/>
    </row>
    <row r="89" spans="2:47" s="1" customFormat="1" ht="15.2" customHeight="1" x14ac:dyDescent="0.15">
      <c r="B89" s="28"/>
      <c r="C89" s="23" t="s">
        <v>24</v>
      </c>
      <c r="F89" s="21" t="str">
        <f>E13</f>
        <v>B.D.H. Kovo s.r.o.</v>
      </c>
      <c r="I89" s="83" t="s">
        <v>30</v>
      </c>
      <c r="J89" s="26" t="str">
        <f>E19</f>
        <v xml:space="preserve"> </v>
      </c>
      <c r="L89" s="28"/>
    </row>
    <row r="90" spans="2:47" s="1" customFormat="1" ht="15.2" customHeight="1" x14ac:dyDescent="0.15">
      <c r="B90" s="28"/>
      <c r="C90" s="23" t="s">
        <v>28</v>
      </c>
      <c r="F90" s="21" t="str">
        <f>IF(E16="","",E16)</f>
        <v>Vyplň údaj</v>
      </c>
      <c r="I90" s="83" t="s">
        <v>32</v>
      </c>
      <c r="J90" s="26" t="str">
        <f>E22</f>
        <v xml:space="preserve"> </v>
      </c>
      <c r="L90" s="28"/>
    </row>
    <row r="91" spans="2:47" s="1" customFormat="1" ht="10.35" customHeight="1" x14ac:dyDescent="0.1">
      <c r="B91" s="28"/>
      <c r="I91" s="82"/>
      <c r="L91" s="28"/>
    </row>
    <row r="92" spans="2:47" s="1" customFormat="1" ht="29.25" customHeight="1" x14ac:dyDescent="0.1">
      <c r="B92" s="28"/>
      <c r="C92" s="105" t="s">
        <v>84</v>
      </c>
      <c r="D92" s="92"/>
      <c r="E92" s="92"/>
      <c r="F92" s="92"/>
      <c r="G92" s="92"/>
      <c r="H92" s="92"/>
      <c r="I92" s="106"/>
      <c r="J92" s="107" t="s">
        <v>85</v>
      </c>
      <c r="K92" s="92"/>
      <c r="L92" s="28"/>
    </row>
    <row r="93" spans="2:47" s="1" customFormat="1" ht="10.35" customHeight="1" x14ac:dyDescent="0.1">
      <c r="B93" s="28"/>
      <c r="I93" s="82"/>
      <c r="L93" s="28"/>
    </row>
    <row r="94" spans="2:47" s="1" customFormat="1" ht="22.9" customHeight="1" x14ac:dyDescent="0.1">
      <c r="B94" s="28"/>
      <c r="C94" s="108" t="s">
        <v>86</v>
      </c>
      <c r="I94" s="82"/>
      <c r="J94" s="62">
        <f>J121</f>
        <v>0</v>
      </c>
      <c r="L94" s="28"/>
      <c r="AU94" s="13" t="s">
        <v>87</v>
      </c>
    </row>
    <row r="95" spans="2:47" s="8" customFormat="1" ht="24.95" customHeight="1" x14ac:dyDescent="0.1">
      <c r="B95" s="109"/>
      <c r="D95" s="110" t="s">
        <v>88</v>
      </c>
      <c r="E95" s="111"/>
      <c r="F95" s="111"/>
      <c r="G95" s="111"/>
      <c r="H95" s="111"/>
      <c r="I95" s="112"/>
      <c r="J95" s="113">
        <f>J122</f>
        <v>0</v>
      </c>
      <c r="L95" s="109"/>
    </row>
    <row r="96" spans="2:47" s="8" customFormat="1" ht="24.95" customHeight="1" x14ac:dyDescent="0.1">
      <c r="B96" s="109"/>
      <c r="D96" s="110" t="s">
        <v>89</v>
      </c>
      <c r="E96" s="111"/>
      <c r="F96" s="111"/>
      <c r="G96" s="111"/>
      <c r="H96" s="111"/>
      <c r="I96" s="112"/>
      <c r="J96" s="113">
        <f>J123</f>
        <v>0</v>
      </c>
      <c r="L96" s="109"/>
    </row>
    <row r="97" spans="2:12" s="9" customFormat="1" ht="19.899999999999999" customHeight="1" x14ac:dyDescent="0.1">
      <c r="B97" s="114"/>
      <c r="D97" s="115" t="s">
        <v>90</v>
      </c>
      <c r="E97" s="116"/>
      <c r="F97" s="116"/>
      <c r="G97" s="116"/>
      <c r="H97" s="116"/>
      <c r="I97" s="117"/>
      <c r="J97" s="118">
        <f>J139</f>
        <v>0</v>
      </c>
      <c r="L97" s="114"/>
    </row>
    <row r="98" spans="2:12" s="8" customFormat="1" ht="24.95" customHeight="1" x14ac:dyDescent="0.1">
      <c r="B98" s="109"/>
      <c r="D98" s="110" t="s">
        <v>91</v>
      </c>
      <c r="E98" s="111"/>
      <c r="F98" s="111"/>
      <c r="G98" s="111"/>
      <c r="H98" s="111"/>
      <c r="I98" s="112"/>
      <c r="J98" s="113">
        <f>J145</f>
        <v>0</v>
      </c>
      <c r="L98" s="109"/>
    </row>
    <row r="99" spans="2:12" s="9" customFormat="1" ht="19.899999999999999" customHeight="1" x14ac:dyDescent="0.1">
      <c r="B99" s="114"/>
      <c r="D99" s="115" t="s">
        <v>92</v>
      </c>
      <c r="E99" s="116"/>
      <c r="F99" s="116"/>
      <c r="G99" s="116"/>
      <c r="H99" s="116"/>
      <c r="I99" s="117"/>
      <c r="J99" s="118">
        <f>J146</f>
        <v>0</v>
      </c>
      <c r="L99" s="114"/>
    </row>
    <row r="100" spans="2:12" s="8" customFormat="1" ht="24.95" customHeight="1" x14ac:dyDescent="0.1">
      <c r="B100" s="109"/>
      <c r="D100" s="110" t="s">
        <v>93</v>
      </c>
      <c r="E100" s="111"/>
      <c r="F100" s="111"/>
      <c r="G100" s="111"/>
      <c r="H100" s="111"/>
      <c r="I100" s="112"/>
      <c r="J100" s="113">
        <f>J167</f>
        <v>0</v>
      </c>
      <c r="L100" s="109"/>
    </row>
    <row r="101" spans="2:12" s="9" customFormat="1" ht="19.899999999999999" customHeight="1" x14ac:dyDescent="0.1">
      <c r="B101" s="114"/>
      <c r="D101" s="115" t="s">
        <v>94</v>
      </c>
      <c r="E101" s="116"/>
      <c r="F101" s="116"/>
      <c r="G101" s="116"/>
      <c r="H101" s="116"/>
      <c r="I101" s="117"/>
      <c r="J101" s="118">
        <f>J168</f>
        <v>0</v>
      </c>
      <c r="L101" s="114"/>
    </row>
    <row r="102" spans="2:12" s="9" customFormat="1" ht="19.899999999999999" customHeight="1" x14ac:dyDescent="0.1">
      <c r="B102" s="114"/>
      <c r="D102" s="115" t="s">
        <v>95</v>
      </c>
      <c r="E102" s="116"/>
      <c r="F102" s="116"/>
      <c r="G102" s="116"/>
      <c r="H102" s="116"/>
      <c r="I102" s="117"/>
      <c r="J102" s="118">
        <f>J172</f>
        <v>0</v>
      </c>
      <c r="L102" s="114"/>
    </row>
    <row r="103" spans="2:12" s="9" customFormat="1" ht="19.899999999999999" customHeight="1" x14ac:dyDescent="0.1">
      <c r="B103" s="114"/>
      <c r="D103" s="115" t="s">
        <v>96</v>
      </c>
      <c r="E103" s="116"/>
      <c r="F103" s="116"/>
      <c r="G103" s="116"/>
      <c r="H103" s="116"/>
      <c r="I103" s="117"/>
      <c r="J103" s="118">
        <f>J174</f>
        <v>0</v>
      </c>
      <c r="L103" s="114"/>
    </row>
    <row r="104" spans="2:12" s="1" customFormat="1" ht="21.75" customHeight="1" x14ac:dyDescent="0.1">
      <c r="B104" s="28"/>
      <c r="I104" s="82"/>
      <c r="L104" s="28"/>
    </row>
    <row r="105" spans="2:12" s="1" customFormat="1" ht="6.95" customHeight="1" x14ac:dyDescent="0.1">
      <c r="B105" s="40"/>
      <c r="C105" s="41"/>
      <c r="D105" s="41"/>
      <c r="E105" s="41"/>
      <c r="F105" s="41"/>
      <c r="G105" s="41"/>
      <c r="H105" s="41"/>
      <c r="I105" s="103"/>
      <c r="J105" s="41"/>
      <c r="K105" s="41"/>
      <c r="L105" s="28"/>
    </row>
    <row r="109" spans="2:12" s="1" customFormat="1" ht="6.95" customHeight="1" x14ac:dyDescent="0.1">
      <c r="B109" s="42"/>
      <c r="C109" s="43"/>
      <c r="D109" s="43"/>
      <c r="E109" s="43"/>
      <c r="F109" s="43"/>
      <c r="G109" s="43"/>
      <c r="H109" s="43"/>
      <c r="I109" s="104"/>
      <c r="J109" s="43"/>
      <c r="K109" s="43"/>
      <c r="L109" s="28"/>
    </row>
    <row r="110" spans="2:12" s="1" customFormat="1" ht="24.95" customHeight="1" x14ac:dyDescent="0.1">
      <c r="B110" s="28"/>
      <c r="C110" s="17" t="s">
        <v>97</v>
      </c>
      <c r="I110" s="82"/>
      <c r="L110" s="28"/>
    </row>
    <row r="111" spans="2:12" s="1" customFormat="1" ht="6.95" customHeight="1" x14ac:dyDescent="0.1">
      <c r="B111" s="28"/>
      <c r="I111" s="82"/>
      <c r="L111" s="28"/>
    </row>
    <row r="112" spans="2:12" s="1" customFormat="1" ht="12" customHeight="1" x14ac:dyDescent="0.1">
      <c r="B112" s="28"/>
      <c r="C112" s="23" t="s">
        <v>16</v>
      </c>
      <c r="I112" s="82"/>
      <c r="L112" s="28"/>
    </row>
    <row r="113" spans="2:65" s="1" customFormat="1" ht="16.5" customHeight="1" x14ac:dyDescent="0.1">
      <c r="B113" s="28"/>
      <c r="E113" s="186" t="str">
        <f>E7</f>
        <v>FVE 44,46 kWp B.D.H. Kovo s.r.o.</v>
      </c>
      <c r="F113" s="210"/>
      <c r="G113" s="210"/>
      <c r="H113" s="210"/>
      <c r="I113" s="82"/>
      <c r="L113" s="28"/>
    </row>
    <row r="114" spans="2:65" s="1" customFormat="1" ht="6.95" customHeight="1" x14ac:dyDescent="0.1">
      <c r="B114" s="28"/>
      <c r="I114" s="82"/>
      <c r="L114" s="28"/>
    </row>
    <row r="115" spans="2:65" s="1" customFormat="1" ht="12" customHeight="1" x14ac:dyDescent="0.1">
      <c r="B115" s="28"/>
      <c r="C115" s="23" t="s">
        <v>20</v>
      </c>
      <c r="F115" s="21" t="str">
        <f>F10</f>
        <v xml:space="preserve"> </v>
      </c>
      <c r="I115" s="83" t="s">
        <v>22</v>
      </c>
      <c r="J115" s="48" t="str">
        <f>IF(J10="","",J10)</f>
        <v>30. 1. 2019</v>
      </c>
      <c r="L115" s="28"/>
    </row>
    <row r="116" spans="2:65" s="1" customFormat="1" ht="6.95" customHeight="1" x14ac:dyDescent="0.1">
      <c r="B116" s="28"/>
      <c r="I116" s="82"/>
      <c r="L116" s="28"/>
    </row>
    <row r="117" spans="2:65" s="1" customFormat="1" ht="15.2" customHeight="1" x14ac:dyDescent="0.15">
      <c r="B117" s="28"/>
      <c r="C117" s="23" t="s">
        <v>24</v>
      </c>
      <c r="F117" s="21" t="str">
        <f>E13</f>
        <v>B.D.H. Kovo s.r.o.</v>
      </c>
      <c r="I117" s="83" t="s">
        <v>30</v>
      </c>
      <c r="J117" s="26" t="str">
        <f>E19</f>
        <v xml:space="preserve"> </v>
      </c>
      <c r="L117" s="28"/>
    </row>
    <row r="118" spans="2:65" s="1" customFormat="1" ht="15.2" customHeight="1" x14ac:dyDescent="0.15">
      <c r="B118" s="28"/>
      <c r="C118" s="23" t="s">
        <v>28</v>
      </c>
      <c r="F118" s="21" t="str">
        <f>IF(E16="","",E16)</f>
        <v>Vyplň údaj</v>
      </c>
      <c r="I118" s="83" t="s">
        <v>32</v>
      </c>
      <c r="J118" s="26" t="str">
        <f>E22</f>
        <v xml:space="preserve"> </v>
      </c>
      <c r="L118" s="28"/>
    </row>
    <row r="119" spans="2:65" s="1" customFormat="1" ht="10.35" customHeight="1" x14ac:dyDescent="0.1">
      <c r="B119" s="28"/>
      <c r="I119" s="82"/>
      <c r="L119" s="28"/>
    </row>
    <row r="120" spans="2:65" s="10" customFormat="1" ht="29.25" customHeight="1" x14ac:dyDescent="0.15">
      <c r="B120" s="119"/>
      <c r="C120" s="120" t="s">
        <v>98</v>
      </c>
      <c r="D120" s="121" t="s">
        <v>59</v>
      </c>
      <c r="E120" s="121" t="s">
        <v>55</v>
      </c>
      <c r="F120" s="121" t="s">
        <v>56</v>
      </c>
      <c r="G120" s="121" t="s">
        <v>99</v>
      </c>
      <c r="H120" s="121" t="s">
        <v>100</v>
      </c>
      <c r="I120" s="122" t="s">
        <v>101</v>
      </c>
      <c r="J120" s="123" t="s">
        <v>85</v>
      </c>
      <c r="K120" s="124" t="s">
        <v>102</v>
      </c>
      <c r="L120" s="119"/>
      <c r="M120" s="55" t="s">
        <v>1</v>
      </c>
      <c r="N120" s="56" t="s">
        <v>38</v>
      </c>
      <c r="O120" s="56" t="s">
        <v>103</v>
      </c>
      <c r="P120" s="56" t="s">
        <v>104</v>
      </c>
      <c r="Q120" s="56" t="s">
        <v>105</v>
      </c>
      <c r="R120" s="56" t="s">
        <v>106</v>
      </c>
      <c r="S120" s="56" t="s">
        <v>107</v>
      </c>
      <c r="T120" s="57" t="s">
        <v>108</v>
      </c>
    </row>
    <row r="121" spans="2:65" s="1" customFormat="1" ht="22.9" customHeight="1" x14ac:dyDescent="0.15">
      <c r="B121" s="28"/>
      <c r="C121" s="60" t="s">
        <v>109</v>
      </c>
      <c r="I121" s="82"/>
      <c r="J121" s="125">
        <f>BK121</f>
        <v>0</v>
      </c>
      <c r="L121" s="28"/>
      <c r="M121" s="58"/>
      <c r="N121" s="49"/>
      <c r="O121" s="49"/>
      <c r="P121" s="126">
        <f>P122+P123+P145+P167</f>
        <v>0</v>
      </c>
      <c r="Q121" s="49"/>
      <c r="R121" s="126">
        <f>R122+R123+R145+R167</f>
        <v>0.28540599999999999</v>
      </c>
      <c r="S121" s="49"/>
      <c r="T121" s="127">
        <f>T122+T123+T145+T167</f>
        <v>0</v>
      </c>
      <c r="AT121" s="13" t="s">
        <v>73</v>
      </c>
      <c r="AU121" s="13" t="s">
        <v>87</v>
      </c>
      <c r="BK121" s="128">
        <f>BK122+BK123+BK145+BK167</f>
        <v>0</v>
      </c>
    </row>
    <row r="122" spans="2:65" s="11" customFormat="1" ht="25.9" customHeight="1" x14ac:dyDescent="0.15">
      <c r="B122" s="129"/>
      <c r="D122" s="130" t="s">
        <v>73</v>
      </c>
      <c r="E122" s="131" t="s">
        <v>110</v>
      </c>
      <c r="F122" s="131" t="s">
        <v>111</v>
      </c>
      <c r="I122" s="132"/>
      <c r="J122" s="133">
        <f>BK122</f>
        <v>0</v>
      </c>
      <c r="L122" s="129"/>
      <c r="M122" s="134"/>
      <c r="N122" s="135"/>
      <c r="O122" s="135"/>
      <c r="P122" s="136">
        <v>0</v>
      </c>
      <c r="Q122" s="135"/>
      <c r="R122" s="136">
        <v>0</v>
      </c>
      <c r="S122" s="135"/>
      <c r="T122" s="137">
        <v>0</v>
      </c>
      <c r="AR122" s="130" t="s">
        <v>79</v>
      </c>
      <c r="AT122" s="138" t="s">
        <v>73</v>
      </c>
      <c r="AU122" s="138" t="s">
        <v>74</v>
      </c>
      <c r="AY122" s="130" t="s">
        <v>112</v>
      </c>
      <c r="BK122" s="139">
        <v>0</v>
      </c>
    </row>
    <row r="123" spans="2:65" s="11" customFormat="1" ht="25.9" customHeight="1" x14ac:dyDescent="0.15">
      <c r="B123" s="129"/>
      <c r="D123" s="130" t="s">
        <v>73</v>
      </c>
      <c r="E123" s="131" t="s">
        <v>113</v>
      </c>
      <c r="F123" s="131" t="s">
        <v>114</v>
      </c>
      <c r="I123" s="132"/>
      <c r="J123" s="133">
        <f>BK123</f>
        <v>0</v>
      </c>
      <c r="L123" s="129"/>
      <c r="M123" s="134"/>
      <c r="N123" s="135"/>
      <c r="O123" s="135"/>
      <c r="P123" s="136">
        <f>P124+SUM(P125:P139)</f>
        <v>0</v>
      </c>
      <c r="Q123" s="135"/>
      <c r="R123" s="136">
        <f>R124+SUM(R125:R139)</f>
        <v>0</v>
      </c>
      <c r="S123" s="135"/>
      <c r="T123" s="137">
        <f>T124+SUM(T125:T139)</f>
        <v>0</v>
      </c>
      <c r="AR123" s="130" t="s">
        <v>81</v>
      </c>
      <c r="AT123" s="138" t="s">
        <v>73</v>
      </c>
      <c r="AU123" s="138" t="s">
        <v>74</v>
      </c>
      <c r="AY123" s="130" t="s">
        <v>112</v>
      </c>
      <c r="BK123" s="139">
        <f>BK124+SUM(BK125:BK139)</f>
        <v>0</v>
      </c>
    </row>
    <row r="124" spans="2:65" s="1" customFormat="1" ht="24" customHeight="1" x14ac:dyDescent="0.15">
      <c r="B124" s="140"/>
      <c r="C124" s="141" t="s">
        <v>79</v>
      </c>
      <c r="D124" s="141" t="s">
        <v>115</v>
      </c>
      <c r="E124" s="142" t="s">
        <v>116</v>
      </c>
      <c r="F124" s="143" t="s">
        <v>117</v>
      </c>
      <c r="G124" s="144" t="s">
        <v>118</v>
      </c>
      <c r="H124" s="145">
        <v>156</v>
      </c>
      <c r="I124" s="146"/>
      <c r="J124" s="147">
        <f>ROUND(I124*H124,2)</f>
        <v>0</v>
      </c>
      <c r="K124" s="143" t="s">
        <v>1</v>
      </c>
      <c r="L124" s="148"/>
      <c r="M124" s="149" t="s">
        <v>1</v>
      </c>
      <c r="N124" s="150" t="s">
        <v>39</v>
      </c>
      <c r="O124" s="51"/>
      <c r="P124" s="151">
        <f>O124*H124</f>
        <v>0</v>
      </c>
      <c r="Q124" s="151">
        <v>0</v>
      </c>
      <c r="R124" s="151">
        <f>Q124*H124</f>
        <v>0</v>
      </c>
      <c r="S124" s="151">
        <v>0</v>
      </c>
      <c r="T124" s="152">
        <f>S124*H124</f>
        <v>0</v>
      </c>
      <c r="AR124" s="153" t="s">
        <v>119</v>
      </c>
      <c r="AT124" s="153" t="s">
        <v>115</v>
      </c>
      <c r="AU124" s="153" t="s">
        <v>79</v>
      </c>
      <c r="AY124" s="13" t="s">
        <v>112</v>
      </c>
      <c r="BE124" s="154">
        <f>IF(N124="základní",J124,0)</f>
        <v>0</v>
      </c>
      <c r="BF124" s="154">
        <f>IF(N124="snížená",J124,0)</f>
        <v>0</v>
      </c>
      <c r="BG124" s="154">
        <f>IF(N124="zákl. přenesená",J124,0)</f>
        <v>0</v>
      </c>
      <c r="BH124" s="154">
        <f>IF(N124="sníž. přenesená",J124,0)</f>
        <v>0</v>
      </c>
      <c r="BI124" s="154">
        <f>IF(N124="nulová",J124,0)</f>
        <v>0</v>
      </c>
      <c r="BJ124" s="13" t="s">
        <v>79</v>
      </c>
      <c r="BK124" s="154">
        <f>ROUND(I124*H124,2)</f>
        <v>0</v>
      </c>
      <c r="BL124" s="13" t="s">
        <v>119</v>
      </c>
      <c r="BM124" s="153" t="s">
        <v>120</v>
      </c>
    </row>
    <row r="125" spans="2:65" s="1" customFormat="1" ht="24" customHeight="1" x14ac:dyDescent="0.15">
      <c r="B125" s="140"/>
      <c r="C125" s="155" t="s">
        <v>81</v>
      </c>
      <c r="D125" s="155" t="s">
        <v>121</v>
      </c>
      <c r="E125" s="156" t="s">
        <v>122</v>
      </c>
      <c r="F125" s="157" t="s">
        <v>123</v>
      </c>
      <c r="G125" s="158" t="s">
        <v>118</v>
      </c>
      <c r="H125" s="159">
        <v>156</v>
      </c>
      <c r="I125" s="160"/>
      <c r="J125" s="161">
        <f>ROUND(I125*H125,2)</f>
        <v>0</v>
      </c>
      <c r="K125" s="157" t="s">
        <v>1</v>
      </c>
      <c r="L125" s="28"/>
      <c r="M125" s="162" t="s">
        <v>1</v>
      </c>
      <c r="N125" s="163" t="s">
        <v>39</v>
      </c>
      <c r="O125" s="51"/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AR125" s="153" t="s">
        <v>124</v>
      </c>
      <c r="AT125" s="153" t="s">
        <v>121</v>
      </c>
      <c r="AU125" s="153" t="s">
        <v>79</v>
      </c>
      <c r="AY125" s="13" t="s">
        <v>112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3" t="s">
        <v>79</v>
      </c>
      <c r="BK125" s="154">
        <f>ROUND(I125*H125,2)</f>
        <v>0</v>
      </c>
      <c r="BL125" s="13" t="s">
        <v>124</v>
      </c>
      <c r="BM125" s="153" t="s">
        <v>125</v>
      </c>
    </row>
    <row r="126" spans="2:65" s="1" customFormat="1" ht="16.5" customHeight="1" x14ac:dyDescent="0.15">
      <c r="B126" s="140"/>
      <c r="C126" s="141" t="s">
        <v>126</v>
      </c>
      <c r="D126" s="141" t="s">
        <v>115</v>
      </c>
      <c r="E126" s="142" t="s">
        <v>127</v>
      </c>
      <c r="F126" s="143" t="s">
        <v>128</v>
      </c>
      <c r="G126" s="144" t="s">
        <v>118</v>
      </c>
      <c r="H126" s="145">
        <v>156</v>
      </c>
      <c r="I126" s="146"/>
      <c r="J126" s="147">
        <f>ROUND(I126*H126,2)</f>
        <v>0</v>
      </c>
      <c r="K126" s="143" t="s">
        <v>1</v>
      </c>
      <c r="L126" s="148"/>
      <c r="M126" s="149" t="s">
        <v>1</v>
      </c>
      <c r="N126" s="150" t="s">
        <v>39</v>
      </c>
      <c r="O126" s="51"/>
      <c r="P126" s="151">
        <f>O126*H126</f>
        <v>0</v>
      </c>
      <c r="Q126" s="151">
        <v>0</v>
      </c>
      <c r="R126" s="151">
        <f>Q126*H126</f>
        <v>0</v>
      </c>
      <c r="S126" s="151">
        <v>0</v>
      </c>
      <c r="T126" s="152">
        <f>S126*H126</f>
        <v>0</v>
      </c>
      <c r="AR126" s="153" t="s">
        <v>129</v>
      </c>
      <c r="AT126" s="153" t="s">
        <v>115</v>
      </c>
      <c r="AU126" s="153" t="s">
        <v>79</v>
      </c>
      <c r="AY126" s="13" t="s">
        <v>112</v>
      </c>
      <c r="BE126" s="154">
        <f>IF(N126="základní",J126,0)</f>
        <v>0</v>
      </c>
      <c r="BF126" s="154">
        <f>IF(N126="snížená",J126,0)</f>
        <v>0</v>
      </c>
      <c r="BG126" s="154">
        <f>IF(N126="zákl. přenesená",J126,0)</f>
        <v>0</v>
      </c>
      <c r="BH126" s="154">
        <f>IF(N126="sníž. přenesená",J126,0)</f>
        <v>0</v>
      </c>
      <c r="BI126" s="154">
        <f>IF(N126="nulová",J126,0)</f>
        <v>0</v>
      </c>
      <c r="BJ126" s="13" t="s">
        <v>79</v>
      </c>
      <c r="BK126" s="154">
        <f>ROUND(I126*H126,2)</f>
        <v>0</v>
      </c>
      <c r="BL126" s="13" t="s">
        <v>124</v>
      </c>
      <c r="BM126" s="153" t="s">
        <v>130</v>
      </c>
    </row>
    <row r="127" spans="2:65" s="1" customFormat="1" ht="24" customHeight="1" x14ac:dyDescent="0.15">
      <c r="B127" s="140"/>
      <c r="C127" s="141" t="s">
        <v>131</v>
      </c>
      <c r="D127" s="141" t="s">
        <v>115</v>
      </c>
      <c r="E127" s="142" t="s">
        <v>132</v>
      </c>
      <c r="F127" s="143" t="s">
        <v>133</v>
      </c>
      <c r="G127" s="144" t="s">
        <v>118</v>
      </c>
      <c r="H127" s="145">
        <v>1</v>
      </c>
      <c r="I127" s="146"/>
      <c r="J127" s="147">
        <f>ROUND(I127*H127,2)</f>
        <v>0</v>
      </c>
      <c r="K127" s="143" t="s">
        <v>1</v>
      </c>
      <c r="L127" s="148"/>
      <c r="M127" s="149" t="s">
        <v>1</v>
      </c>
      <c r="N127" s="150" t="s">
        <v>39</v>
      </c>
      <c r="O127" s="51"/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AR127" s="153" t="s">
        <v>134</v>
      </c>
      <c r="AT127" s="153" t="s">
        <v>115</v>
      </c>
      <c r="AU127" s="153" t="s">
        <v>79</v>
      </c>
      <c r="AY127" s="13" t="s">
        <v>112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3" t="s">
        <v>79</v>
      </c>
      <c r="BK127" s="154">
        <f>ROUND(I127*H127,2)</f>
        <v>0</v>
      </c>
      <c r="BL127" s="13" t="s">
        <v>135</v>
      </c>
      <c r="BM127" s="153" t="s">
        <v>136</v>
      </c>
    </row>
    <row r="128" spans="2:65" s="1" customFormat="1" ht="24" customHeight="1" x14ac:dyDescent="0.15">
      <c r="B128" s="140"/>
      <c r="C128" s="141" t="s">
        <v>137</v>
      </c>
      <c r="D128" s="141" t="s">
        <v>115</v>
      </c>
      <c r="E128" s="142" t="s">
        <v>138</v>
      </c>
      <c r="F128" s="143" t="s">
        <v>139</v>
      </c>
      <c r="G128" s="144" t="s">
        <v>118</v>
      </c>
      <c r="H128" s="145">
        <v>1</v>
      </c>
      <c r="I128" s="146"/>
      <c r="J128" s="147">
        <f>ROUND(I128*H128,2)</f>
        <v>0</v>
      </c>
      <c r="K128" s="143" t="s">
        <v>1</v>
      </c>
      <c r="L128" s="148"/>
      <c r="M128" s="149" t="s">
        <v>1</v>
      </c>
      <c r="N128" s="150" t="s">
        <v>39</v>
      </c>
      <c r="O128" s="51"/>
      <c r="P128" s="151">
        <f>O128*H128</f>
        <v>0</v>
      </c>
      <c r="Q128" s="151">
        <v>0</v>
      </c>
      <c r="R128" s="151">
        <f>Q128*H128</f>
        <v>0</v>
      </c>
      <c r="S128" s="151">
        <v>0</v>
      </c>
      <c r="T128" s="152">
        <f>S128*H128</f>
        <v>0</v>
      </c>
      <c r="AR128" s="153" t="s">
        <v>134</v>
      </c>
      <c r="AT128" s="153" t="s">
        <v>115</v>
      </c>
      <c r="AU128" s="153" t="s">
        <v>79</v>
      </c>
      <c r="AY128" s="13" t="s">
        <v>112</v>
      </c>
      <c r="BE128" s="154">
        <f>IF(N128="základní",J128,0)</f>
        <v>0</v>
      </c>
      <c r="BF128" s="154">
        <f>IF(N128="snížená",J128,0)</f>
        <v>0</v>
      </c>
      <c r="BG128" s="154">
        <f>IF(N128="zákl. přenesená",J128,0)</f>
        <v>0</v>
      </c>
      <c r="BH128" s="154">
        <f>IF(N128="sníž. přenesená",J128,0)</f>
        <v>0</v>
      </c>
      <c r="BI128" s="154">
        <f>IF(N128="nulová",J128,0)</f>
        <v>0</v>
      </c>
      <c r="BJ128" s="13" t="s">
        <v>79</v>
      </c>
      <c r="BK128" s="154">
        <f>ROUND(I128*H128,2)</f>
        <v>0</v>
      </c>
      <c r="BL128" s="13" t="s">
        <v>135</v>
      </c>
      <c r="BM128" s="153" t="s">
        <v>140</v>
      </c>
    </row>
    <row r="129" spans="2:65" s="1" customFormat="1" ht="24" customHeight="1" x14ac:dyDescent="0.15">
      <c r="B129" s="140"/>
      <c r="C129" s="141" t="s">
        <v>141</v>
      </c>
      <c r="D129" s="141" t="s">
        <v>115</v>
      </c>
      <c r="E129" s="142" t="s">
        <v>142</v>
      </c>
      <c r="F129" s="143" t="s">
        <v>143</v>
      </c>
      <c r="G129" s="144" t="s">
        <v>118</v>
      </c>
      <c r="H129" s="145">
        <v>1</v>
      </c>
      <c r="I129" s="146"/>
      <c r="J129" s="147">
        <f>ROUND(I129*H129,2)</f>
        <v>0</v>
      </c>
      <c r="K129" s="143" t="s">
        <v>1</v>
      </c>
      <c r="L129" s="148"/>
      <c r="M129" s="149" t="s">
        <v>1</v>
      </c>
      <c r="N129" s="150" t="s">
        <v>39</v>
      </c>
      <c r="O129" s="51"/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AR129" s="153" t="s">
        <v>134</v>
      </c>
      <c r="AT129" s="153" t="s">
        <v>115</v>
      </c>
      <c r="AU129" s="153" t="s">
        <v>79</v>
      </c>
      <c r="AY129" s="13" t="s">
        <v>112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3" t="s">
        <v>79</v>
      </c>
      <c r="BK129" s="154">
        <f>ROUND(I129*H129,2)</f>
        <v>0</v>
      </c>
      <c r="BL129" s="13" t="s">
        <v>135</v>
      </c>
      <c r="BM129" s="153" t="s">
        <v>144</v>
      </c>
    </row>
    <row r="130" spans="2:65" s="1" customFormat="1" ht="16.5" customHeight="1" x14ac:dyDescent="0.15">
      <c r="B130" s="140"/>
      <c r="C130" s="155" t="s">
        <v>145</v>
      </c>
      <c r="D130" s="155" t="s">
        <v>121</v>
      </c>
      <c r="E130" s="156" t="s">
        <v>146</v>
      </c>
      <c r="F130" s="157" t="s">
        <v>147</v>
      </c>
      <c r="G130" s="158" t="s">
        <v>118</v>
      </c>
      <c r="H130" s="159">
        <v>3</v>
      </c>
      <c r="I130" s="160"/>
      <c r="J130" s="161">
        <f>ROUND(I130*H130,2)</f>
        <v>0</v>
      </c>
      <c r="K130" s="157" t="s">
        <v>1</v>
      </c>
      <c r="L130" s="28"/>
      <c r="M130" s="162" t="s">
        <v>1</v>
      </c>
      <c r="N130" s="163" t="s">
        <v>39</v>
      </c>
      <c r="O130" s="51"/>
      <c r="P130" s="151">
        <f>O130*H130</f>
        <v>0</v>
      </c>
      <c r="Q130" s="151">
        <v>0</v>
      </c>
      <c r="R130" s="151">
        <f>Q130*H130</f>
        <v>0</v>
      </c>
      <c r="S130" s="151">
        <v>0</v>
      </c>
      <c r="T130" s="152">
        <f>S130*H130</f>
        <v>0</v>
      </c>
      <c r="AR130" s="153" t="s">
        <v>135</v>
      </c>
      <c r="AT130" s="153" t="s">
        <v>121</v>
      </c>
      <c r="AU130" s="153" t="s">
        <v>79</v>
      </c>
      <c r="AY130" s="13" t="s">
        <v>112</v>
      </c>
      <c r="BE130" s="154">
        <f>IF(N130="základní",J130,0)</f>
        <v>0</v>
      </c>
      <c r="BF130" s="154">
        <f>IF(N130="snížená",J130,0)</f>
        <v>0</v>
      </c>
      <c r="BG130" s="154">
        <f>IF(N130="zákl. přenesená",J130,0)</f>
        <v>0</v>
      </c>
      <c r="BH130" s="154">
        <f>IF(N130="sníž. přenesená",J130,0)</f>
        <v>0</v>
      </c>
      <c r="BI130" s="154">
        <f>IF(N130="nulová",J130,0)</f>
        <v>0</v>
      </c>
      <c r="BJ130" s="13" t="s">
        <v>79</v>
      </c>
      <c r="BK130" s="154">
        <f>ROUND(I130*H130,2)</f>
        <v>0</v>
      </c>
      <c r="BL130" s="13" t="s">
        <v>135</v>
      </c>
      <c r="BM130" s="153" t="s">
        <v>148</v>
      </c>
    </row>
    <row r="131" spans="2:65" s="1" customFormat="1" ht="16.5" customHeight="1" x14ac:dyDescent="0.15">
      <c r="B131" s="140"/>
      <c r="C131" s="141" t="s">
        <v>149</v>
      </c>
      <c r="D131" s="141" t="s">
        <v>115</v>
      </c>
      <c r="E131" s="142" t="s">
        <v>150</v>
      </c>
      <c r="F131" s="143" t="s">
        <v>151</v>
      </c>
      <c r="G131" s="144" t="s">
        <v>152</v>
      </c>
      <c r="H131" s="145">
        <v>1</v>
      </c>
      <c r="I131" s="146"/>
      <c r="J131" s="147">
        <f>ROUND(I131*H131,2)</f>
        <v>0</v>
      </c>
      <c r="K131" s="143" t="s">
        <v>1</v>
      </c>
      <c r="L131" s="148"/>
      <c r="M131" s="149" t="s">
        <v>1</v>
      </c>
      <c r="N131" s="150" t="s">
        <v>39</v>
      </c>
      <c r="O131" s="51"/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AR131" s="153" t="s">
        <v>134</v>
      </c>
      <c r="AT131" s="153" t="s">
        <v>115</v>
      </c>
      <c r="AU131" s="153" t="s">
        <v>79</v>
      </c>
      <c r="AY131" s="13" t="s">
        <v>112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3" t="s">
        <v>79</v>
      </c>
      <c r="BK131" s="154">
        <f>ROUND(I131*H131,2)</f>
        <v>0</v>
      </c>
      <c r="BL131" s="13" t="s">
        <v>135</v>
      </c>
      <c r="BM131" s="153" t="s">
        <v>153</v>
      </c>
    </row>
    <row r="132" spans="2:65" s="1" customFormat="1" ht="16.5" customHeight="1" x14ac:dyDescent="0.15">
      <c r="B132" s="140"/>
      <c r="C132" s="141" t="s">
        <v>154</v>
      </c>
      <c r="D132" s="141" t="s">
        <v>115</v>
      </c>
      <c r="E132" s="142" t="s">
        <v>155</v>
      </c>
      <c r="F132" s="143" t="s">
        <v>156</v>
      </c>
      <c r="G132" s="144" t="s">
        <v>152</v>
      </c>
      <c r="H132" s="145">
        <v>1</v>
      </c>
      <c r="I132" s="146"/>
      <c r="J132" s="147">
        <f>ROUND(I132*H132,2)</f>
        <v>0</v>
      </c>
      <c r="K132" s="143" t="s">
        <v>1</v>
      </c>
      <c r="L132" s="148"/>
      <c r="M132" s="149" t="s">
        <v>1</v>
      </c>
      <c r="N132" s="150" t="s">
        <v>39</v>
      </c>
      <c r="O132" s="51"/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AR132" s="153" t="s">
        <v>134</v>
      </c>
      <c r="AT132" s="153" t="s">
        <v>115</v>
      </c>
      <c r="AU132" s="153" t="s">
        <v>79</v>
      </c>
      <c r="AY132" s="13" t="s">
        <v>112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3" t="s">
        <v>79</v>
      </c>
      <c r="BK132" s="154">
        <f>ROUND(I132*H132,2)</f>
        <v>0</v>
      </c>
      <c r="BL132" s="13" t="s">
        <v>135</v>
      </c>
      <c r="BM132" s="153" t="s">
        <v>157</v>
      </c>
    </row>
    <row r="133" spans="2:65" s="1" customFormat="1" ht="16.5" customHeight="1" x14ac:dyDescent="0.15">
      <c r="B133" s="140"/>
      <c r="C133" s="141" t="s">
        <v>158</v>
      </c>
      <c r="D133" s="141" t="s">
        <v>115</v>
      </c>
      <c r="E133" s="142" t="s">
        <v>159</v>
      </c>
      <c r="F133" s="143" t="s">
        <v>160</v>
      </c>
      <c r="G133" s="144" t="s">
        <v>152</v>
      </c>
      <c r="H133" s="145">
        <v>1</v>
      </c>
      <c r="I133" s="146"/>
      <c r="J133" s="147">
        <f>ROUND(I133*H133,2)</f>
        <v>0</v>
      </c>
      <c r="K133" s="143" t="s">
        <v>1</v>
      </c>
      <c r="L133" s="148"/>
      <c r="M133" s="149" t="s">
        <v>1</v>
      </c>
      <c r="N133" s="150" t="s">
        <v>39</v>
      </c>
      <c r="O133" s="51"/>
      <c r="P133" s="151">
        <f>O133*H133</f>
        <v>0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AR133" s="153" t="s">
        <v>134</v>
      </c>
      <c r="AT133" s="153" t="s">
        <v>115</v>
      </c>
      <c r="AU133" s="153" t="s">
        <v>79</v>
      </c>
      <c r="AY133" s="13" t="s">
        <v>112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3" t="s">
        <v>79</v>
      </c>
      <c r="BK133" s="154">
        <f>ROUND(I133*H133,2)</f>
        <v>0</v>
      </c>
      <c r="BL133" s="13" t="s">
        <v>135</v>
      </c>
      <c r="BM133" s="153" t="s">
        <v>161</v>
      </c>
    </row>
    <row r="134" spans="2:65" s="1" customFormat="1" ht="16.5" customHeight="1" x14ac:dyDescent="0.15">
      <c r="B134" s="140"/>
      <c r="C134" s="155" t="s">
        <v>162</v>
      </c>
      <c r="D134" s="155" t="s">
        <v>121</v>
      </c>
      <c r="E134" s="156" t="s">
        <v>163</v>
      </c>
      <c r="F134" s="157" t="s">
        <v>164</v>
      </c>
      <c r="G134" s="158" t="s">
        <v>118</v>
      </c>
      <c r="H134" s="159">
        <v>3</v>
      </c>
      <c r="I134" s="160"/>
      <c r="J134" s="161">
        <f>ROUND(I134*H134,2)</f>
        <v>0</v>
      </c>
      <c r="K134" s="157" t="s">
        <v>1</v>
      </c>
      <c r="L134" s="28"/>
      <c r="M134" s="162" t="s">
        <v>1</v>
      </c>
      <c r="N134" s="163" t="s">
        <v>39</v>
      </c>
      <c r="O134" s="51"/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AR134" s="153" t="s">
        <v>135</v>
      </c>
      <c r="AT134" s="153" t="s">
        <v>121</v>
      </c>
      <c r="AU134" s="153" t="s">
        <v>79</v>
      </c>
      <c r="AY134" s="13" t="s">
        <v>112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3" t="s">
        <v>79</v>
      </c>
      <c r="BK134" s="154">
        <f>ROUND(I134*H134,2)</f>
        <v>0</v>
      </c>
      <c r="BL134" s="13" t="s">
        <v>135</v>
      </c>
      <c r="BM134" s="153" t="s">
        <v>165</v>
      </c>
    </row>
    <row r="135" spans="2:65" s="1" customFormat="1" ht="16.5" customHeight="1" x14ac:dyDescent="0.15">
      <c r="B135" s="140"/>
      <c r="C135" s="141" t="s">
        <v>166</v>
      </c>
      <c r="D135" s="141" t="s">
        <v>115</v>
      </c>
      <c r="E135" s="142" t="s">
        <v>167</v>
      </c>
      <c r="F135" s="143" t="s">
        <v>168</v>
      </c>
      <c r="G135" s="144" t="s">
        <v>152</v>
      </c>
      <c r="H135" s="145">
        <v>1</v>
      </c>
      <c r="I135" s="146"/>
      <c r="J135" s="147">
        <f>ROUND(I135*H135,2)</f>
        <v>0</v>
      </c>
      <c r="K135" s="143" t="s">
        <v>1</v>
      </c>
      <c r="L135" s="148"/>
      <c r="M135" s="149" t="s">
        <v>1</v>
      </c>
      <c r="N135" s="150" t="s">
        <v>39</v>
      </c>
      <c r="O135" s="51"/>
      <c r="P135" s="151">
        <f>O135*H135</f>
        <v>0</v>
      </c>
      <c r="Q135" s="151">
        <v>0</v>
      </c>
      <c r="R135" s="151">
        <f>Q135*H135</f>
        <v>0</v>
      </c>
      <c r="S135" s="151">
        <v>0</v>
      </c>
      <c r="T135" s="152">
        <f>S135*H135</f>
        <v>0</v>
      </c>
      <c r="AR135" s="153" t="s">
        <v>129</v>
      </c>
      <c r="AT135" s="153" t="s">
        <v>115</v>
      </c>
      <c r="AU135" s="153" t="s">
        <v>79</v>
      </c>
      <c r="AY135" s="13" t="s">
        <v>112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3" t="s">
        <v>79</v>
      </c>
      <c r="BK135" s="154">
        <f>ROUND(I135*H135,2)</f>
        <v>0</v>
      </c>
      <c r="BL135" s="13" t="s">
        <v>124</v>
      </c>
      <c r="BM135" s="153" t="s">
        <v>169</v>
      </c>
    </row>
    <row r="136" spans="2:65" s="1" customFormat="1" ht="16.5" customHeight="1" x14ac:dyDescent="0.15">
      <c r="B136" s="140"/>
      <c r="C136" s="155" t="s">
        <v>170</v>
      </c>
      <c r="D136" s="155" t="s">
        <v>121</v>
      </c>
      <c r="E136" s="156" t="s">
        <v>171</v>
      </c>
      <c r="F136" s="157" t="s">
        <v>172</v>
      </c>
      <c r="G136" s="158" t="s">
        <v>118</v>
      </c>
      <c r="H136" s="159">
        <v>1</v>
      </c>
      <c r="I136" s="160"/>
      <c r="J136" s="161">
        <f>ROUND(I136*H136,2)</f>
        <v>0</v>
      </c>
      <c r="K136" s="157" t="s">
        <v>1</v>
      </c>
      <c r="L136" s="28"/>
      <c r="M136" s="162" t="s">
        <v>1</v>
      </c>
      <c r="N136" s="163" t="s">
        <v>39</v>
      </c>
      <c r="O136" s="51"/>
      <c r="P136" s="151">
        <f>O136*H136</f>
        <v>0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AR136" s="153" t="s">
        <v>135</v>
      </c>
      <c r="AT136" s="153" t="s">
        <v>121</v>
      </c>
      <c r="AU136" s="153" t="s">
        <v>79</v>
      </c>
      <c r="AY136" s="13" t="s">
        <v>112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3" t="s">
        <v>79</v>
      </c>
      <c r="BK136" s="154">
        <f>ROUND(I136*H136,2)</f>
        <v>0</v>
      </c>
      <c r="BL136" s="13" t="s">
        <v>135</v>
      </c>
      <c r="BM136" s="153" t="s">
        <v>173</v>
      </c>
    </row>
    <row r="137" spans="2:65" s="1" customFormat="1" ht="16.5" customHeight="1" x14ac:dyDescent="0.15">
      <c r="B137" s="140"/>
      <c r="C137" s="155" t="s">
        <v>174</v>
      </c>
      <c r="D137" s="155" t="s">
        <v>121</v>
      </c>
      <c r="E137" s="156" t="s">
        <v>175</v>
      </c>
      <c r="F137" s="157" t="s">
        <v>176</v>
      </c>
      <c r="G137" s="158" t="s">
        <v>152</v>
      </c>
      <c r="H137" s="159">
        <v>1</v>
      </c>
      <c r="I137" s="160"/>
      <c r="J137" s="161">
        <f>ROUND(I137*H137,2)</f>
        <v>0</v>
      </c>
      <c r="K137" s="157" t="s">
        <v>1</v>
      </c>
      <c r="L137" s="28"/>
      <c r="M137" s="162" t="s">
        <v>1</v>
      </c>
      <c r="N137" s="163" t="s">
        <v>39</v>
      </c>
      <c r="O137" s="51"/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AR137" s="153" t="s">
        <v>135</v>
      </c>
      <c r="AT137" s="153" t="s">
        <v>121</v>
      </c>
      <c r="AU137" s="153" t="s">
        <v>79</v>
      </c>
      <c r="AY137" s="13" t="s">
        <v>112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3" t="s">
        <v>79</v>
      </c>
      <c r="BK137" s="154">
        <f>ROUND(I137*H137,2)</f>
        <v>0</v>
      </c>
      <c r="BL137" s="13" t="s">
        <v>135</v>
      </c>
      <c r="BM137" s="153" t="s">
        <v>177</v>
      </c>
    </row>
    <row r="138" spans="2:65" s="1" customFormat="1" ht="16.5" customHeight="1" x14ac:dyDescent="0.15">
      <c r="B138" s="140"/>
      <c r="C138" s="141" t="s">
        <v>8</v>
      </c>
      <c r="D138" s="141" t="s">
        <v>115</v>
      </c>
      <c r="E138" s="142" t="s">
        <v>178</v>
      </c>
      <c r="F138" s="143" t="s">
        <v>179</v>
      </c>
      <c r="G138" s="144" t="s">
        <v>152</v>
      </c>
      <c r="H138" s="145">
        <v>1</v>
      </c>
      <c r="I138" s="146"/>
      <c r="J138" s="147">
        <f>ROUND(I138*H138,2)</f>
        <v>0</v>
      </c>
      <c r="K138" s="143" t="s">
        <v>1</v>
      </c>
      <c r="L138" s="148"/>
      <c r="M138" s="149" t="s">
        <v>1</v>
      </c>
      <c r="N138" s="150" t="s">
        <v>39</v>
      </c>
      <c r="O138" s="51"/>
      <c r="P138" s="151">
        <f>O138*H138</f>
        <v>0</v>
      </c>
      <c r="Q138" s="151">
        <v>0</v>
      </c>
      <c r="R138" s="151">
        <f>Q138*H138</f>
        <v>0</v>
      </c>
      <c r="S138" s="151">
        <v>0</v>
      </c>
      <c r="T138" s="152">
        <f>S138*H138</f>
        <v>0</v>
      </c>
      <c r="AR138" s="153" t="s">
        <v>129</v>
      </c>
      <c r="AT138" s="153" t="s">
        <v>115</v>
      </c>
      <c r="AU138" s="153" t="s">
        <v>79</v>
      </c>
      <c r="AY138" s="13" t="s">
        <v>112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3" t="s">
        <v>79</v>
      </c>
      <c r="BK138" s="154">
        <f>ROUND(I138*H138,2)</f>
        <v>0</v>
      </c>
      <c r="BL138" s="13" t="s">
        <v>124</v>
      </c>
      <c r="BM138" s="153" t="s">
        <v>180</v>
      </c>
    </row>
    <row r="139" spans="2:65" s="11" customFormat="1" ht="22.9" customHeight="1" x14ac:dyDescent="0.15">
      <c r="B139" s="129"/>
      <c r="D139" s="130" t="s">
        <v>73</v>
      </c>
      <c r="E139" s="164" t="s">
        <v>181</v>
      </c>
      <c r="F139" s="164" t="s">
        <v>182</v>
      </c>
      <c r="I139" s="132"/>
      <c r="J139" s="165">
        <f>BK139</f>
        <v>0</v>
      </c>
      <c r="L139" s="129"/>
      <c r="M139" s="134"/>
      <c r="N139" s="135"/>
      <c r="O139" s="135"/>
      <c r="P139" s="136">
        <f>SUM(P140:P144)</f>
        <v>0</v>
      </c>
      <c r="Q139" s="135"/>
      <c r="R139" s="136">
        <f>SUM(R140:R144)</f>
        <v>0</v>
      </c>
      <c r="S139" s="135"/>
      <c r="T139" s="137">
        <f>SUM(T140:T144)</f>
        <v>0</v>
      </c>
      <c r="AR139" s="130" t="s">
        <v>79</v>
      </c>
      <c r="AT139" s="138" t="s">
        <v>73</v>
      </c>
      <c r="AU139" s="138" t="s">
        <v>79</v>
      </c>
      <c r="AY139" s="130" t="s">
        <v>112</v>
      </c>
      <c r="BK139" s="139">
        <f>SUM(BK140:BK144)</f>
        <v>0</v>
      </c>
    </row>
    <row r="140" spans="2:65" s="1" customFormat="1" ht="16.5" customHeight="1" x14ac:dyDescent="0.15">
      <c r="B140" s="140"/>
      <c r="C140" s="141" t="s">
        <v>135</v>
      </c>
      <c r="D140" s="141" t="s">
        <v>115</v>
      </c>
      <c r="E140" s="142" t="s">
        <v>183</v>
      </c>
      <c r="F140" s="143" t="s">
        <v>184</v>
      </c>
      <c r="G140" s="144" t="s">
        <v>185</v>
      </c>
      <c r="H140" s="145">
        <v>2</v>
      </c>
      <c r="I140" s="146"/>
      <c r="J140" s="147">
        <f>ROUND(I140*H140,2)</f>
        <v>0</v>
      </c>
      <c r="K140" s="143" t="s">
        <v>1</v>
      </c>
      <c r="L140" s="148"/>
      <c r="M140" s="149" t="s">
        <v>1</v>
      </c>
      <c r="N140" s="150" t="s">
        <v>39</v>
      </c>
      <c r="O140" s="51"/>
      <c r="P140" s="151">
        <f>O140*H140</f>
        <v>0</v>
      </c>
      <c r="Q140" s="151">
        <v>0</v>
      </c>
      <c r="R140" s="151">
        <f>Q140*H140</f>
        <v>0</v>
      </c>
      <c r="S140" s="151">
        <v>0</v>
      </c>
      <c r="T140" s="152">
        <f>S140*H140</f>
        <v>0</v>
      </c>
      <c r="AR140" s="153" t="s">
        <v>134</v>
      </c>
      <c r="AT140" s="153" t="s">
        <v>115</v>
      </c>
      <c r="AU140" s="153" t="s">
        <v>81</v>
      </c>
      <c r="AY140" s="13" t="s">
        <v>112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3" t="s">
        <v>79</v>
      </c>
      <c r="BK140" s="154">
        <f>ROUND(I140*H140,2)</f>
        <v>0</v>
      </c>
      <c r="BL140" s="13" t="s">
        <v>135</v>
      </c>
      <c r="BM140" s="153" t="s">
        <v>186</v>
      </c>
    </row>
    <row r="141" spans="2:65" s="1" customFormat="1" ht="24" customHeight="1" x14ac:dyDescent="0.15">
      <c r="B141" s="140"/>
      <c r="C141" s="141" t="s">
        <v>187</v>
      </c>
      <c r="D141" s="141" t="s">
        <v>115</v>
      </c>
      <c r="E141" s="142" t="s">
        <v>188</v>
      </c>
      <c r="F141" s="143" t="s">
        <v>189</v>
      </c>
      <c r="G141" s="144" t="s">
        <v>152</v>
      </c>
      <c r="H141" s="145">
        <v>1</v>
      </c>
      <c r="I141" s="146"/>
      <c r="J141" s="147">
        <f>ROUND(I141*H141,2)</f>
        <v>0</v>
      </c>
      <c r="K141" s="143" t="s">
        <v>1</v>
      </c>
      <c r="L141" s="148"/>
      <c r="M141" s="149" t="s">
        <v>1</v>
      </c>
      <c r="N141" s="150" t="s">
        <v>39</v>
      </c>
      <c r="O141" s="51"/>
      <c r="P141" s="151">
        <f>O141*H141</f>
        <v>0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AR141" s="153" t="s">
        <v>149</v>
      </c>
      <c r="AT141" s="153" t="s">
        <v>115</v>
      </c>
      <c r="AU141" s="153" t="s">
        <v>81</v>
      </c>
      <c r="AY141" s="13" t="s">
        <v>112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3" t="s">
        <v>79</v>
      </c>
      <c r="BK141" s="154">
        <f>ROUND(I141*H141,2)</f>
        <v>0</v>
      </c>
      <c r="BL141" s="13" t="s">
        <v>131</v>
      </c>
      <c r="BM141" s="153" t="s">
        <v>190</v>
      </c>
    </row>
    <row r="142" spans="2:65" s="1" customFormat="1" ht="16.5" customHeight="1" x14ac:dyDescent="0.15">
      <c r="B142" s="140"/>
      <c r="C142" s="141" t="s">
        <v>191</v>
      </c>
      <c r="D142" s="141" t="s">
        <v>115</v>
      </c>
      <c r="E142" s="142" t="s">
        <v>192</v>
      </c>
      <c r="F142" s="143" t="s">
        <v>193</v>
      </c>
      <c r="G142" s="144" t="s">
        <v>152</v>
      </c>
      <c r="H142" s="145">
        <v>1</v>
      </c>
      <c r="I142" s="146"/>
      <c r="J142" s="147">
        <f>ROUND(I142*H142,2)</f>
        <v>0</v>
      </c>
      <c r="K142" s="143" t="s">
        <v>1</v>
      </c>
      <c r="L142" s="148"/>
      <c r="M142" s="149" t="s">
        <v>1</v>
      </c>
      <c r="N142" s="150" t="s">
        <v>39</v>
      </c>
      <c r="O142" s="51"/>
      <c r="P142" s="151">
        <f>O142*H142</f>
        <v>0</v>
      </c>
      <c r="Q142" s="151">
        <v>0</v>
      </c>
      <c r="R142" s="151">
        <f>Q142*H142</f>
        <v>0</v>
      </c>
      <c r="S142" s="151">
        <v>0</v>
      </c>
      <c r="T142" s="152">
        <f>S142*H142</f>
        <v>0</v>
      </c>
      <c r="AR142" s="153" t="s">
        <v>149</v>
      </c>
      <c r="AT142" s="153" t="s">
        <v>115</v>
      </c>
      <c r="AU142" s="153" t="s">
        <v>81</v>
      </c>
      <c r="AY142" s="13" t="s">
        <v>112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3" t="s">
        <v>79</v>
      </c>
      <c r="BK142" s="154">
        <f>ROUND(I142*H142,2)</f>
        <v>0</v>
      </c>
      <c r="BL142" s="13" t="s">
        <v>131</v>
      </c>
      <c r="BM142" s="153" t="s">
        <v>194</v>
      </c>
    </row>
    <row r="143" spans="2:65" s="1" customFormat="1" ht="16.5" customHeight="1" x14ac:dyDescent="0.15">
      <c r="B143" s="140"/>
      <c r="C143" s="155" t="s">
        <v>195</v>
      </c>
      <c r="D143" s="155" t="s">
        <v>121</v>
      </c>
      <c r="E143" s="156" t="s">
        <v>196</v>
      </c>
      <c r="F143" s="157" t="s">
        <v>197</v>
      </c>
      <c r="G143" s="158" t="s">
        <v>118</v>
      </c>
      <c r="H143" s="159">
        <v>10</v>
      </c>
      <c r="I143" s="160"/>
      <c r="J143" s="161">
        <f>ROUND(I143*H143,2)</f>
        <v>0</v>
      </c>
      <c r="K143" s="157" t="s">
        <v>1</v>
      </c>
      <c r="L143" s="28"/>
      <c r="M143" s="162" t="s">
        <v>1</v>
      </c>
      <c r="N143" s="163" t="s">
        <v>39</v>
      </c>
      <c r="O143" s="51"/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AR143" s="153" t="s">
        <v>124</v>
      </c>
      <c r="AT143" s="153" t="s">
        <v>121</v>
      </c>
      <c r="AU143" s="153" t="s">
        <v>81</v>
      </c>
      <c r="AY143" s="13" t="s">
        <v>112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3" t="s">
        <v>79</v>
      </c>
      <c r="BK143" s="154">
        <f>ROUND(I143*H143,2)</f>
        <v>0</v>
      </c>
      <c r="BL143" s="13" t="s">
        <v>124</v>
      </c>
      <c r="BM143" s="153" t="s">
        <v>198</v>
      </c>
    </row>
    <row r="144" spans="2:65" s="1" customFormat="1" ht="16.5" customHeight="1" x14ac:dyDescent="0.15">
      <c r="B144" s="140"/>
      <c r="C144" s="141" t="s">
        <v>199</v>
      </c>
      <c r="D144" s="141" t="s">
        <v>115</v>
      </c>
      <c r="E144" s="142" t="s">
        <v>200</v>
      </c>
      <c r="F144" s="143" t="s">
        <v>201</v>
      </c>
      <c r="G144" s="144" t="s">
        <v>1</v>
      </c>
      <c r="H144" s="145">
        <v>3</v>
      </c>
      <c r="I144" s="146"/>
      <c r="J144" s="147">
        <f>ROUND(I144*H144,2)</f>
        <v>0</v>
      </c>
      <c r="K144" s="143" t="s">
        <v>1</v>
      </c>
      <c r="L144" s="148"/>
      <c r="M144" s="149" t="s">
        <v>1</v>
      </c>
      <c r="N144" s="150" t="s">
        <v>39</v>
      </c>
      <c r="O144" s="51"/>
      <c r="P144" s="151">
        <f>O144*H144</f>
        <v>0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AR144" s="153" t="s">
        <v>149</v>
      </c>
      <c r="AT144" s="153" t="s">
        <v>115</v>
      </c>
      <c r="AU144" s="153" t="s">
        <v>81</v>
      </c>
      <c r="AY144" s="13" t="s">
        <v>112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3" t="s">
        <v>79</v>
      </c>
      <c r="BK144" s="154">
        <f>ROUND(I144*H144,2)</f>
        <v>0</v>
      </c>
      <c r="BL144" s="13" t="s">
        <v>131</v>
      </c>
      <c r="BM144" s="153" t="s">
        <v>202</v>
      </c>
    </row>
    <row r="145" spans="2:65" s="11" customFormat="1" ht="25.9" customHeight="1" x14ac:dyDescent="0.15">
      <c r="B145" s="129"/>
      <c r="D145" s="130" t="s">
        <v>73</v>
      </c>
      <c r="E145" s="131" t="s">
        <v>115</v>
      </c>
      <c r="F145" s="131" t="s">
        <v>203</v>
      </c>
      <c r="I145" s="132"/>
      <c r="J145" s="133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0.28540599999999999</v>
      </c>
      <c r="S145" s="135"/>
      <c r="T145" s="137">
        <f>T146</f>
        <v>0</v>
      </c>
      <c r="AR145" s="130" t="s">
        <v>126</v>
      </c>
      <c r="AT145" s="138" t="s">
        <v>73</v>
      </c>
      <c r="AU145" s="138" t="s">
        <v>74</v>
      </c>
      <c r="AY145" s="130" t="s">
        <v>112</v>
      </c>
      <c r="BK145" s="139">
        <f>BK146</f>
        <v>0</v>
      </c>
    </row>
    <row r="146" spans="2:65" s="11" customFormat="1" ht="22.9" customHeight="1" x14ac:dyDescent="0.15">
      <c r="B146" s="129"/>
      <c r="D146" s="130" t="s">
        <v>73</v>
      </c>
      <c r="E146" s="164" t="s">
        <v>204</v>
      </c>
      <c r="F146" s="164" t="s">
        <v>205</v>
      </c>
      <c r="I146" s="132"/>
      <c r="J146" s="165">
        <f>BK146</f>
        <v>0</v>
      </c>
      <c r="L146" s="129"/>
      <c r="M146" s="134"/>
      <c r="N146" s="135"/>
      <c r="O146" s="135"/>
      <c r="P146" s="136">
        <f>SUM(P147:P166)</f>
        <v>0</v>
      </c>
      <c r="Q146" s="135"/>
      <c r="R146" s="136">
        <f>SUM(R147:R166)</f>
        <v>0.28540599999999999</v>
      </c>
      <c r="S146" s="135"/>
      <c r="T146" s="137">
        <f>SUM(T147:T166)</f>
        <v>0</v>
      </c>
      <c r="AR146" s="130" t="s">
        <v>126</v>
      </c>
      <c r="AT146" s="138" t="s">
        <v>73</v>
      </c>
      <c r="AU146" s="138" t="s">
        <v>79</v>
      </c>
      <c r="AY146" s="130" t="s">
        <v>112</v>
      </c>
      <c r="BK146" s="139">
        <f>SUM(BK147:BK166)</f>
        <v>0</v>
      </c>
    </row>
    <row r="147" spans="2:65" s="1" customFormat="1" ht="16.5" customHeight="1" x14ac:dyDescent="0.15">
      <c r="B147" s="140"/>
      <c r="C147" s="141" t="s">
        <v>7</v>
      </c>
      <c r="D147" s="141" t="s">
        <v>115</v>
      </c>
      <c r="E147" s="142" t="s">
        <v>206</v>
      </c>
      <c r="F147" s="143" t="s">
        <v>207</v>
      </c>
      <c r="G147" s="144" t="s">
        <v>208</v>
      </c>
      <c r="H147" s="145">
        <v>23</v>
      </c>
      <c r="I147" s="146"/>
      <c r="J147" s="147">
        <f>ROUND(I147*H147,2)</f>
        <v>0</v>
      </c>
      <c r="K147" s="143" t="s">
        <v>1</v>
      </c>
      <c r="L147" s="148"/>
      <c r="M147" s="149" t="s">
        <v>1</v>
      </c>
      <c r="N147" s="150" t="s">
        <v>39</v>
      </c>
      <c r="O147" s="51"/>
      <c r="P147" s="151">
        <f>O147*H147</f>
        <v>0</v>
      </c>
      <c r="Q147" s="151">
        <v>5.2999999999999998E-4</v>
      </c>
      <c r="R147" s="151">
        <f>Q147*H147</f>
        <v>1.2189999999999999E-2</v>
      </c>
      <c r="S147" s="151">
        <v>0</v>
      </c>
      <c r="T147" s="152">
        <f>S147*H147</f>
        <v>0</v>
      </c>
      <c r="AR147" s="153" t="s">
        <v>119</v>
      </c>
      <c r="AT147" s="153" t="s">
        <v>115</v>
      </c>
      <c r="AU147" s="153" t="s">
        <v>81</v>
      </c>
      <c r="AY147" s="13" t="s">
        <v>112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3" t="s">
        <v>79</v>
      </c>
      <c r="BK147" s="154">
        <f>ROUND(I147*H147,2)</f>
        <v>0</v>
      </c>
      <c r="BL147" s="13" t="s">
        <v>119</v>
      </c>
      <c r="BM147" s="153" t="s">
        <v>209</v>
      </c>
    </row>
    <row r="148" spans="2:65" s="1" customFormat="1" ht="24" customHeight="1" x14ac:dyDescent="0.15">
      <c r="B148" s="140"/>
      <c r="C148" s="155" t="s">
        <v>210</v>
      </c>
      <c r="D148" s="155" t="s">
        <v>121</v>
      </c>
      <c r="E148" s="156" t="s">
        <v>211</v>
      </c>
      <c r="F148" s="157" t="s">
        <v>212</v>
      </c>
      <c r="G148" s="158" t="s">
        <v>213</v>
      </c>
      <c r="H148" s="159">
        <v>10</v>
      </c>
      <c r="I148" s="160"/>
      <c r="J148" s="161">
        <f>ROUND(I148*H148,2)</f>
        <v>0</v>
      </c>
      <c r="K148" s="157" t="s">
        <v>1</v>
      </c>
      <c r="L148" s="28"/>
      <c r="M148" s="162" t="s">
        <v>1</v>
      </c>
      <c r="N148" s="163" t="s">
        <v>39</v>
      </c>
      <c r="O148" s="51"/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AR148" s="153" t="s">
        <v>124</v>
      </c>
      <c r="AT148" s="153" t="s">
        <v>121</v>
      </c>
      <c r="AU148" s="153" t="s">
        <v>81</v>
      </c>
      <c r="AY148" s="13" t="s">
        <v>112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3" t="s">
        <v>79</v>
      </c>
      <c r="BK148" s="154">
        <f>ROUND(I148*H148,2)</f>
        <v>0</v>
      </c>
      <c r="BL148" s="13" t="s">
        <v>124</v>
      </c>
      <c r="BM148" s="153" t="s">
        <v>214</v>
      </c>
    </row>
    <row r="149" spans="2:65" s="1" customFormat="1" ht="16.5" customHeight="1" x14ac:dyDescent="0.15">
      <c r="B149" s="140"/>
      <c r="C149" s="141" t="s">
        <v>215</v>
      </c>
      <c r="D149" s="141" t="s">
        <v>115</v>
      </c>
      <c r="E149" s="142" t="s">
        <v>216</v>
      </c>
      <c r="F149" s="143" t="s">
        <v>217</v>
      </c>
      <c r="G149" s="144" t="s">
        <v>208</v>
      </c>
      <c r="H149" s="145">
        <v>23</v>
      </c>
      <c r="I149" s="146"/>
      <c r="J149" s="147">
        <f>ROUND(I149*H149,2)</f>
        <v>0</v>
      </c>
      <c r="K149" s="143" t="s">
        <v>1</v>
      </c>
      <c r="L149" s="148"/>
      <c r="M149" s="149" t="s">
        <v>1</v>
      </c>
      <c r="N149" s="150" t="s">
        <v>39</v>
      </c>
      <c r="O149" s="51"/>
      <c r="P149" s="151">
        <f>O149*H149</f>
        <v>0</v>
      </c>
      <c r="Q149" s="151">
        <v>5.2999999999999998E-4</v>
      </c>
      <c r="R149" s="151">
        <f>Q149*H149</f>
        <v>1.2189999999999999E-2</v>
      </c>
      <c r="S149" s="151">
        <v>0</v>
      </c>
      <c r="T149" s="152">
        <f>S149*H149</f>
        <v>0</v>
      </c>
      <c r="AR149" s="153" t="s">
        <v>119</v>
      </c>
      <c r="AT149" s="153" t="s">
        <v>115</v>
      </c>
      <c r="AU149" s="153" t="s">
        <v>81</v>
      </c>
      <c r="AY149" s="13" t="s">
        <v>112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3" t="s">
        <v>79</v>
      </c>
      <c r="BK149" s="154">
        <f>ROUND(I149*H149,2)</f>
        <v>0</v>
      </c>
      <c r="BL149" s="13" t="s">
        <v>119</v>
      </c>
      <c r="BM149" s="153" t="s">
        <v>218</v>
      </c>
    </row>
    <row r="150" spans="2:65" s="1" customFormat="1" ht="24" customHeight="1" x14ac:dyDescent="0.15">
      <c r="B150" s="140"/>
      <c r="C150" s="155" t="s">
        <v>219</v>
      </c>
      <c r="D150" s="155" t="s">
        <v>121</v>
      </c>
      <c r="E150" s="156" t="s">
        <v>220</v>
      </c>
      <c r="F150" s="157" t="s">
        <v>221</v>
      </c>
      <c r="G150" s="158" t="s">
        <v>213</v>
      </c>
      <c r="H150" s="159">
        <v>10</v>
      </c>
      <c r="I150" s="160"/>
      <c r="J150" s="161">
        <f>ROUND(I150*H150,2)</f>
        <v>0</v>
      </c>
      <c r="K150" s="157" t="s">
        <v>1</v>
      </c>
      <c r="L150" s="28"/>
      <c r="M150" s="162" t="s">
        <v>1</v>
      </c>
      <c r="N150" s="163" t="s">
        <v>39</v>
      </c>
      <c r="O150" s="51"/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153" t="s">
        <v>124</v>
      </c>
      <c r="AT150" s="153" t="s">
        <v>121</v>
      </c>
      <c r="AU150" s="153" t="s">
        <v>81</v>
      </c>
      <c r="AY150" s="13" t="s">
        <v>112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3" t="s">
        <v>79</v>
      </c>
      <c r="BK150" s="154">
        <f>ROUND(I150*H150,2)</f>
        <v>0</v>
      </c>
      <c r="BL150" s="13" t="s">
        <v>124</v>
      </c>
      <c r="BM150" s="153" t="s">
        <v>222</v>
      </c>
    </row>
    <row r="151" spans="2:65" s="1" customFormat="1" ht="16.5" customHeight="1" x14ac:dyDescent="0.15">
      <c r="B151" s="140"/>
      <c r="C151" s="141" t="s">
        <v>223</v>
      </c>
      <c r="D151" s="141" t="s">
        <v>115</v>
      </c>
      <c r="E151" s="142" t="s">
        <v>224</v>
      </c>
      <c r="F151" s="143" t="s">
        <v>225</v>
      </c>
      <c r="G151" s="144" t="s">
        <v>208</v>
      </c>
      <c r="H151" s="145">
        <v>575</v>
      </c>
      <c r="I151" s="146"/>
      <c r="J151" s="147">
        <f>ROUND(I151*H151,2)</f>
        <v>0</v>
      </c>
      <c r="K151" s="143" t="s">
        <v>1</v>
      </c>
      <c r="L151" s="148"/>
      <c r="M151" s="149" t="s">
        <v>1</v>
      </c>
      <c r="N151" s="150" t="s">
        <v>39</v>
      </c>
      <c r="O151" s="51"/>
      <c r="P151" s="151">
        <f>O151*H151</f>
        <v>0</v>
      </c>
      <c r="Q151" s="151">
        <v>1.8000000000000001E-4</v>
      </c>
      <c r="R151" s="151">
        <f>Q151*H151</f>
        <v>0.10350000000000001</v>
      </c>
      <c r="S151" s="151">
        <v>0</v>
      </c>
      <c r="T151" s="152">
        <f>S151*H151</f>
        <v>0</v>
      </c>
      <c r="AR151" s="153" t="s">
        <v>119</v>
      </c>
      <c r="AT151" s="153" t="s">
        <v>115</v>
      </c>
      <c r="AU151" s="153" t="s">
        <v>81</v>
      </c>
      <c r="AY151" s="13" t="s">
        <v>112</v>
      </c>
      <c r="BE151" s="154">
        <f>IF(N151="základní",J151,0)</f>
        <v>0</v>
      </c>
      <c r="BF151" s="154">
        <f>IF(N151="snížená",J151,0)</f>
        <v>0</v>
      </c>
      <c r="BG151" s="154">
        <f>IF(N151="zákl. přenesená",J151,0)</f>
        <v>0</v>
      </c>
      <c r="BH151" s="154">
        <f>IF(N151="sníž. přenesená",J151,0)</f>
        <v>0</v>
      </c>
      <c r="BI151" s="154">
        <f>IF(N151="nulová",J151,0)</f>
        <v>0</v>
      </c>
      <c r="BJ151" s="13" t="s">
        <v>79</v>
      </c>
      <c r="BK151" s="154">
        <f>ROUND(I151*H151,2)</f>
        <v>0</v>
      </c>
      <c r="BL151" s="13" t="s">
        <v>119</v>
      </c>
      <c r="BM151" s="153" t="s">
        <v>226</v>
      </c>
    </row>
    <row r="152" spans="2:65" s="1" customFormat="1" ht="36" customHeight="1" x14ac:dyDescent="0.15">
      <c r="B152" s="140"/>
      <c r="C152" s="155" t="s">
        <v>227</v>
      </c>
      <c r="D152" s="155" t="s">
        <v>121</v>
      </c>
      <c r="E152" s="156" t="s">
        <v>228</v>
      </c>
      <c r="F152" s="157" t="s">
        <v>229</v>
      </c>
      <c r="G152" s="158" t="s">
        <v>208</v>
      </c>
      <c r="H152" s="159">
        <v>500</v>
      </c>
      <c r="I152" s="160"/>
      <c r="J152" s="161">
        <f>ROUND(I152*H152,2)</f>
        <v>0</v>
      </c>
      <c r="K152" s="157" t="s">
        <v>1</v>
      </c>
      <c r="L152" s="28"/>
      <c r="M152" s="162" t="s">
        <v>1</v>
      </c>
      <c r="N152" s="163" t="s">
        <v>39</v>
      </c>
      <c r="O152" s="51"/>
      <c r="P152" s="151">
        <f>O152*H152</f>
        <v>0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AR152" s="153" t="s">
        <v>124</v>
      </c>
      <c r="AT152" s="153" t="s">
        <v>121</v>
      </c>
      <c r="AU152" s="153" t="s">
        <v>81</v>
      </c>
      <c r="AY152" s="13" t="s">
        <v>112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3" t="s">
        <v>79</v>
      </c>
      <c r="BK152" s="154">
        <f>ROUND(I152*H152,2)</f>
        <v>0</v>
      </c>
      <c r="BL152" s="13" t="s">
        <v>124</v>
      </c>
      <c r="BM152" s="153" t="s">
        <v>230</v>
      </c>
    </row>
    <row r="153" spans="2:65" s="1" customFormat="1" ht="24" customHeight="1" x14ac:dyDescent="0.15">
      <c r="B153" s="140"/>
      <c r="C153" s="155" t="s">
        <v>231</v>
      </c>
      <c r="D153" s="155" t="s">
        <v>121</v>
      </c>
      <c r="E153" s="156" t="s">
        <v>232</v>
      </c>
      <c r="F153" s="157" t="s">
        <v>233</v>
      </c>
      <c r="G153" s="158" t="s">
        <v>208</v>
      </c>
      <c r="H153" s="159">
        <v>46</v>
      </c>
      <c r="I153" s="160"/>
      <c r="J153" s="161">
        <f>ROUND(I153*H153,2)</f>
        <v>0</v>
      </c>
      <c r="K153" s="157" t="s">
        <v>1</v>
      </c>
      <c r="L153" s="28"/>
      <c r="M153" s="162" t="s">
        <v>1</v>
      </c>
      <c r="N153" s="163" t="s">
        <v>39</v>
      </c>
      <c r="O153" s="51"/>
      <c r="P153" s="151">
        <f>O153*H153</f>
        <v>0</v>
      </c>
      <c r="Q153" s="151">
        <v>0</v>
      </c>
      <c r="R153" s="151">
        <f>Q153*H153</f>
        <v>0</v>
      </c>
      <c r="S153" s="151">
        <v>0</v>
      </c>
      <c r="T153" s="152">
        <f>S153*H153</f>
        <v>0</v>
      </c>
      <c r="AR153" s="153" t="s">
        <v>124</v>
      </c>
      <c r="AT153" s="153" t="s">
        <v>121</v>
      </c>
      <c r="AU153" s="153" t="s">
        <v>81</v>
      </c>
      <c r="AY153" s="13" t="s">
        <v>112</v>
      </c>
      <c r="BE153" s="154">
        <f>IF(N153="základní",J153,0)</f>
        <v>0</v>
      </c>
      <c r="BF153" s="154">
        <f>IF(N153="snížená",J153,0)</f>
        <v>0</v>
      </c>
      <c r="BG153" s="154">
        <f>IF(N153="zákl. přenesená",J153,0)</f>
        <v>0</v>
      </c>
      <c r="BH153" s="154">
        <f>IF(N153="sníž. přenesená",J153,0)</f>
        <v>0</v>
      </c>
      <c r="BI153" s="154">
        <f>IF(N153="nulová",J153,0)</f>
        <v>0</v>
      </c>
      <c r="BJ153" s="13" t="s">
        <v>79</v>
      </c>
      <c r="BK153" s="154">
        <f>ROUND(I153*H153,2)</f>
        <v>0</v>
      </c>
      <c r="BL153" s="13" t="s">
        <v>124</v>
      </c>
      <c r="BM153" s="153" t="s">
        <v>234</v>
      </c>
    </row>
    <row r="154" spans="2:65" s="1" customFormat="1" ht="16.5" customHeight="1" x14ac:dyDescent="0.15">
      <c r="B154" s="140"/>
      <c r="C154" s="141" t="s">
        <v>235</v>
      </c>
      <c r="D154" s="141" t="s">
        <v>115</v>
      </c>
      <c r="E154" s="142" t="s">
        <v>236</v>
      </c>
      <c r="F154" s="143" t="s">
        <v>237</v>
      </c>
      <c r="G154" s="144" t="s">
        <v>208</v>
      </c>
      <c r="H154" s="145">
        <v>16.100000000000001</v>
      </c>
      <c r="I154" s="146"/>
      <c r="J154" s="147">
        <f>ROUND(I154*H154,2)</f>
        <v>0</v>
      </c>
      <c r="K154" s="143" t="s">
        <v>1</v>
      </c>
      <c r="L154" s="148"/>
      <c r="M154" s="149" t="s">
        <v>1</v>
      </c>
      <c r="N154" s="150" t="s">
        <v>39</v>
      </c>
      <c r="O154" s="51"/>
      <c r="P154" s="151">
        <f>O154*H154</f>
        <v>0</v>
      </c>
      <c r="Q154" s="151">
        <v>5.2999999999999998E-4</v>
      </c>
      <c r="R154" s="151">
        <f>Q154*H154</f>
        <v>8.5330000000000007E-3</v>
      </c>
      <c r="S154" s="151">
        <v>0</v>
      </c>
      <c r="T154" s="152">
        <f>S154*H154</f>
        <v>0</v>
      </c>
      <c r="AR154" s="153" t="s">
        <v>119</v>
      </c>
      <c r="AT154" s="153" t="s">
        <v>115</v>
      </c>
      <c r="AU154" s="153" t="s">
        <v>81</v>
      </c>
      <c r="AY154" s="13" t="s">
        <v>112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3" t="s">
        <v>79</v>
      </c>
      <c r="BK154" s="154">
        <f>ROUND(I154*H154,2)</f>
        <v>0</v>
      </c>
      <c r="BL154" s="13" t="s">
        <v>119</v>
      </c>
      <c r="BM154" s="153" t="s">
        <v>238</v>
      </c>
    </row>
    <row r="155" spans="2:65" s="1" customFormat="1" ht="24" customHeight="1" x14ac:dyDescent="0.15">
      <c r="B155" s="140"/>
      <c r="C155" s="155" t="s">
        <v>239</v>
      </c>
      <c r="D155" s="155" t="s">
        <v>121</v>
      </c>
      <c r="E155" s="156" t="s">
        <v>240</v>
      </c>
      <c r="F155" s="157" t="s">
        <v>241</v>
      </c>
      <c r="G155" s="158" t="s">
        <v>213</v>
      </c>
      <c r="H155" s="159">
        <v>10</v>
      </c>
      <c r="I155" s="160"/>
      <c r="J155" s="161">
        <f>ROUND(I155*H155,2)</f>
        <v>0</v>
      </c>
      <c r="K155" s="157" t="s">
        <v>1</v>
      </c>
      <c r="L155" s="28"/>
      <c r="M155" s="162" t="s">
        <v>1</v>
      </c>
      <c r="N155" s="163" t="s">
        <v>39</v>
      </c>
      <c r="O155" s="51"/>
      <c r="P155" s="151">
        <f>O155*H155</f>
        <v>0</v>
      </c>
      <c r="Q155" s="151">
        <v>0</v>
      </c>
      <c r="R155" s="151">
        <f>Q155*H155</f>
        <v>0</v>
      </c>
      <c r="S155" s="151">
        <v>0</v>
      </c>
      <c r="T155" s="152">
        <f>S155*H155</f>
        <v>0</v>
      </c>
      <c r="AR155" s="153" t="s">
        <v>124</v>
      </c>
      <c r="AT155" s="153" t="s">
        <v>121</v>
      </c>
      <c r="AU155" s="153" t="s">
        <v>81</v>
      </c>
      <c r="AY155" s="13" t="s">
        <v>112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3" t="s">
        <v>79</v>
      </c>
      <c r="BK155" s="154">
        <f>ROUND(I155*H155,2)</f>
        <v>0</v>
      </c>
      <c r="BL155" s="13" t="s">
        <v>124</v>
      </c>
      <c r="BM155" s="153" t="s">
        <v>242</v>
      </c>
    </row>
    <row r="156" spans="2:65" s="1" customFormat="1" ht="24" customHeight="1" x14ac:dyDescent="0.15">
      <c r="B156" s="140"/>
      <c r="C156" s="155" t="s">
        <v>243</v>
      </c>
      <c r="D156" s="155" t="s">
        <v>121</v>
      </c>
      <c r="E156" s="156" t="s">
        <v>244</v>
      </c>
      <c r="F156" s="157" t="s">
        <v>245</v>
      </c>
      <c r="G156" s="158" t="s">
        <v>208</v>
      </c>
      <c r="H156" s="159">
        <v>14</v>
      </c>
      <c r="I156" s="160"/>
      <c r="J156" s="161">
        <f>ROUND(I156*H156,2)</f>
        <v>0</v>
      </c>
      <c r="K156" s="157" t="s">
        <v>1</v>
      </c>
      <c r="L156" s="28"/>
      <c r="M156" s="162" t="s">
        <v>1</v>
      </c>
      <c r="N156" s="163" t="s">
        <v>39</v>
      </c>
      <c r="O156" s="51"/>
      <c r="P156" s="151">
        <f>O156*H156</f>
        <v>0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AR156" s="153" t="s">
        <v>124</v>
      </c>
      <c r="AT156" s="153" t="s">
        <v>121</v>
      </c>
      <c r="AU156" s="153" t="s">
        <v>81</v>
      </c>
      <c r="AY156" s="13" t="s">
        <v>112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3" t="s">
        <v>79</v>
      </c>
      <c r="BK156" s="154">
        <f>ROUND(I156*H156,2)</f>
        <v>0</v>
      </c>
      <c r="BL156" s="13" t="s">
        <v>124</v>
      </c>
      <c r="BM156" s="153" t="s">
        <v>246</v>
      </c>
    </row>
    <row r="157" spans="2:65" s="1" customFormat="1" ht="16.5" customHeight="1" x14ac:dyDescent="0.15">
      <c r="B157" s="140"/>
      <c r="C157" s="141" t="s">
        <v>247</v>
      </c>
      <c r="D157" s="141" t="s">
        <v>115</v>
      </c>
      <c r="E157" s="142" t="s">
        <v>248</v>
      </c>
      <c r="F157" s="143" t="s">
        <v>249</v>
      </c>
      <c r="G157" s="144" t="s">
        <v>208</v>
      </c>
      <c r="H157" s="145">
        <v>3.45</v>
      </c>
      <c r="I157" s="146"/>
      <c r="J157" s="147">
        <f>ROUND(I157*H157,2)</f>
        <v>0</v>
      </c>
      <c r="K157" s="143" t="s">
        <v>1</v>
      </c>
      <c r="L157" s="148"/>
      <c r="M157" s="149" t="s">
        <v>1</v>
      </c>
      <c r="N157" s="150" t="s">
        <v>39</v>
      </c>
      <c r="O157" s="51"/>
      <c r="P157" s="151">
        <f>O157*H157</f>
        <v>0</v>
      </c>
      <c r="Q157" s="151">
        <v>1.9400000000000001E-3</v>
      </c>
      <c r="R157" s="151">
        <f>Q157*H157</f>
        <v>6.693000000000001E-3</v>
      </c>
      <c r="S157" s="151">
        <v>0</v>
      </c>
      <c r="T157" s="152">
        <f>S157*H157</f>
        <v>0</v>
      </c>
      <c r="AR157" s="153" t="s">
        <v>134</v>
      </c>
      <c r="AT157" s="153" t="s">
        <v>115</v>
      </c>
      <c r="AU157" s="153" t="s">
        <v>81</v>
      </c>
      <c r="AY157" s="13" t="s">
        <v>112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3" t="s">
        <v>79</v>
      </c>
      <c r="BK157" s="154">
        <f>ROUND(I157*H157,2)</f>
        <v>0</v>
      </c>
      <c r="BL157" s="13" t="s">
        <v>135</v>
      </c>
      <c r="BM157" s="153" t="s">
        <v>250</v>
      </c>
    </row>
    <row r="158" spans="2:65" s="1" customFormat="1" ht="24" customHeight="1" x14ac:dyDescent="0.15">
      <c r="B158" s="140"/>
      <c r="C158" s="155" t="s">
        <v>134</v>
      </c>
      <c r="D158" s="155" t="s">
        <v>121</v>
      </c>
      <c r="E158" s="156" t="s">
        <v>251</v>
      </c>
      <c r="F158" s="157" t="s">
        <v>252</v>
      </c>
      <c r="G158" s="158" t="s">
        <v>213</v>
      </c>
      <c r="H158" s="159">
        <v>5</v>
      </c>
      <c r="I158" s="160"/>
      <c r="J158" s="161">
        <f>ROUND(I158*H158,2)</f>
        <v>0</v>
      </c>
      <c r="K158" s="157" t="s">
        <v>1</v>
      </c>
      <c r="L158" s="28"/>
      <c r="M158" s="162" t="s">
        <v>1</v>
      </c>
      <c r="N158" s="163" t="s">
        <v>39</v>
      </c>
      <c r="O158" s="51"/>
      <c r="P158" s="151">
        <f>O158*H158</f>
        <v>0</v>
      </c>
      <c r="Q158" s="151">
        <v>0</v>
      </c>
      <c r="R158" s="151">
        <f>Q158*H158</f>
        <v>0</v>
      </c>
      <c r="S158" s="151">
        <v>0</v>
      </c>
      <c r="T158" s="152">
        <f>S158*H158</f>
        <v>0</v>
      </c>
      <c r="AR158" s="153" t="s">
        <v>124</v>
      </c>
      <c r="AT158" s="153" t="s">
        <v>121</v>
      </c>
      <c r="AU158" s="153" t="s">
        <v>81</v>
      </c>
      <c r="AY158" s="13" t="s">
        <v>112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3" t="s">
        <v>79</v>
      </c>
      <c r="BK158" s="154">
        <f>ROUND(I158*H158,2)</f>
        <v>0</v>
      </c>
      <c r="BL158" s="13" t="s">
        <v>124</v>
      </c>
      <c r="BM158" s="153" t="s">
        <v>253</v>
      </c>
    </row>
    <row r="159" spans="2:65" s="1" customFormat="1" ht="24" customHeight="1" x14ac:dyDescent="0.15">
      <c r="B159" s="140"/>
      <c r="C159" s="155" t="s">
        <v>254</v>
      </c>
      <c r="D159" s="155" t="s">
        <v>121</v>
      </c>
      <c r="E159" s="156" t="s">
        <v>255</v>
      </c>
      <c r="F159" s="157" t="s">
        <v>256</v>
      </c>
      <c r="G159" s="158" t="s">
        <v>208</v>
      </c>
      <c r="H159" s="159">
        <v>3</v>
      </c>
      <c r="I159" s="160"/>
      <c r="J159" s="161">
        <f>ROUND(I159*H159,2)</f>
        <v>0</v>
      </c>
      <c r="K159" s="157" t="s">
        <v>1</v>
      </c>
      <c r="L159" s="28"/>
      <c r="M159" s="162" t="s">
        <v>1</v>
      </c>
      <c r="N159" s="163" t="s">
        <v>39</v>
      </c>
      <c r="O159" s="51"/>
      <c r="P159" s="151">
        <f>O159*H159</f>
        <v>0</v>
      </c>
      <c r="Q159" s="151">
        <v>0</v>
      </c>
      <c r="R159" s="151">
        <f>Q159*H159</f>
        <v>0</v>
      </c>
      <c r="S159" s="151">
        <v>0</v>
      </c>
      <c r="T159" s="152">
        <f>S159*H159</f>
        <v>0</v>
      </c>
      <c r="AR159" s="153" t="s">
        <v>124</v>
      </c>
      <c r="AT159" s="153" t="s">
        <v>121</v>
      </c>
      <c r="AU159" s="153" t="s">
        <v>81</v>
      </c>
      <c r="AY159" s="13" t="s">
        <v>112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3" t="s">
        <v>79</v>
      </c>
      <c r="BK159" s="154">
        <f>ROUND(I159*H159,2)</f>
        <v>0</v>
      </c>
      <c r="BL159" s="13" t="s">
        <v>124</v>
      </c>
      <c r="BM159" s="153" t="s">
        <v>257</v>
      </c>
    </row>
    <row r="160" spans="2:65" s="1" customFormat="1" ht="16.5" customHeight="1" x14ac:dyDescent="0.15">
      <c r="B160" s="140"/>
      <c r="C160" s="141" t="s">
        <v>258</v>
      </c>
      <c r="D160" s="141" t="s">
        <v>115</v>
      </c>
      <c r="E160" s="142" t="s">
        <v>259</v>
      </c>
      <c r="F160" s="143" t="s">
        <v>260</v>
      </c>
      <c r="G160" s="144" t="s">
        <v>208</v>
      </c>
      <c r="H160" s="145">
        <v>230</v>
      </c>
      <c r="I160" s="146"/>
      <c r="J160" s="147">
        <f>ROUND(I160*H160,2)</f>
        <v>0</v>
      </c>
      <c r="K160" s="143" t="s">
        <v>1</v>
      </c>
      <c r="L160" s="148"/>
      <c r="M160" s="149" t="s">
        <v>1</v>
      </c>
      <c r="N160" s="150" t="s">
        <v>39</v>
      </c>
      <c r="O160" s="51"/>
      <c r="P160" s="151">
        <f>O160*H160</f>
        <v>0</v>
      </c>
      <c r="Q160" s="151">
        <v>1.1E-4</v>
      </c>
      <c r="R160" s="151">
        <f>Q160*H160</f>
        <v>2.53E-2</v>
      </c>
      <c r="S160" s="151">
        <v>0</v>
      </c>
      <c r="T160" s="152">
        <f>S160*H160</f>
        <v>0</v>
      </c>
      <c r="AR160" s="153" t="s">
        <v>119</v>
      </c>
      <c r="AT160" s="153" t="s">
        <v>115</v>
      </c>
      <c r="AU160" s="153" t="s">
        <v>81</v>
      </c>
      <c r="AY160" s="13" t="s">
        <v>112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3" t="s">
        <v>79</v>
      </c>
      <c r="BK160" s="154">
        <f>ROUND(I160*H160,2)</f>
        <v>0</v>
      </c>
      <c r="BL160" s="13" t="s">
        <v>119</v>
      </c>
      <c r="BM160" s="153" t="s">
        <v>261</v>
      </c>
    </row>
    <row r="161" spans="2:65" s="1" customFormat="1" ht="24" customHeight="1" x14ac:dyDescent="0.15">
      <c r="B161" s="140"/>
      <c r="C161" s="155" t="s">
        <v>262</v>
      </c>
      <c r="D161" s="155" t="s">
        <v>121</v>
      </c>
      <c r="E161" s="156" t="s">
        <v>263</v>
      </c>
      <c r="F161" s="157" t="s">
        <v>264</v>
      </c>
      <c r="G161" s="158" t="s">
        <v>208</v>
      </c>
      <c r="H161" s="159">
        <v>200</v>
      </c>
      <c r="I161" s="160"/>
      <c r="J161" s="161">
        <f>ROUND(I161*H161,2)</f>
        <v>0</v>
      </c>
      <c r="K161" s="157" t="s">
        <v>1</v>
      </c>
      <c r="L161" s="28"/>
      <c r="M161" s="162" t="s">
        <v>1</v>
      </c>
      <c r="N161" s="163" t="s">
        <v>39</v>
      </c>
      <c r="O161" s="51"/>
      <c r="P161" s="151">
        <f>O161*H161</f>
        <v>0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AR161" s="153" t="s">
        <v>124</v>
      </c>
      <c r="AT161" s="153" t="s">
        <v>121</v>
      </c>
      <c r="AU161" s="153" t="s">
        <v>81</v>
      </c>
      <c r="AY161" s="13" t="s">
        <v>112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3" t="s">
        <v>79</v>
      </c>
      <c r="BK161" s="154">
        <f>ROUND(I161*H161,2)</f>
        <v>0</v>
      </c>
      <c r="BL161" s="13" t="s">
        <v>124</v>
      </c>
      <c r="BM161" s="153" t="s">
        <v>265</v>
      </c>
    </row>
    <row r="162" spans="2:65" s="1" customFormat="1" ht="16.5" customHeight="1" x14ac:dyDescent="0.15">
      <c r="B162" s="140"/>
      <c r="C162" s="141" t="s">
        <v>266</v>
      </c>
      <c r="D162" s="141" t="s">
        <v>115</v>
      </c>
      <c r="E162" s="142" t="s">
        <v>267</v>
      </c>
      <c r="F162" s="143" t="s">
        <v>268</v>
      </c>
      <c r="G162" s="144" t="s">
        <v>208</v>
      </c>
      <c r="H162" s="145">
        <v>50</v>
      </c>
      <c r="I162" s="146"/>
      <c r="J162" s="147">
        <f>ROUND(I162*H162,2)</f>
        <v>0</v>
      </c>
      <c r="K162" s="143" t="s">
        <v>1</v>
      </c>
      <c r="L162" s="148"/>
      <c r="M162" s="149" t="s">
        <v>1</v>
      </c>
      <c r="N162" s="150" t="s">
        <v>39</v>
      </c>
      <c r="O162" s="51"/>
      <c r="P162" s="151">
        <f>O162*H162</f>
        <v>0</v>
      </c>
      <c r="Q162" s="151">
        <v>5.4000000000000001E-4</v>
      </c>
      <c r="R162" s="151">
        <f>Q162*H162</f>
        <v>2.7E-2</v>
      </c>
      <c r="S162" s="151">
        <v>0</v>
      </c>
      <c r="T162" s="152">
        <f>S162*H162</f>
        <v>0</v>
      </c>
      <c r="AR162" s="153" t="s">
        <v>134</v>
      </c>
      <c r="AT162" s="153" t="s">
        <v>115</v>
      </c>
      <c r="AU162" s="153" t="s">
        <v>81</v>
      </c>
      <c r="AY162" s="13" t="s">
        <v>112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3" t="s">
        <v>79</v>
      </c>
      <c r="BK162" s="154">
        <f>ROUND(I162*H162,2)</f>
        <v>0</v>
      </c>
      <c r="BL162" s="13" t="s">
        <v>135</v>
      </c>
      <c r="BM162" s="153" t="s">
        <v>269</v>
      </c>
    </row>
    <row r="163" spans="2:65" s="1" customFormat="1" ht="16.5" customHeight="1" x14ac:dyDescent="0.15">
      <c r="B163" s="140"/>
      <c r="C163" s="155" t="s">
        <v>270</v>
      </c>
      <c r="D163" s="155" t="s">
        <v>121</v>
      </c>
      <c r="E163" s="156" t="s">
        <v>271</v>
      </c>
      <c r="F163" s="157" t="s">
        <v>272</v>
      </c>
      <c r="G163" s="158" t="s">
        <v>208</v>
      </c>
      <c r="H163" s="159">
        <v>50</v>
      </c>
      <c r="I163" s="160"/>
      <c r="J163" s="161">
        <f>ROUND(I163*H163,2)</f>
        <v>0</v>
      </c>
      <c r="K163" s="157" t="s">
        <v>1</v>
      </c>
      <c r="L163" s="28"/>
      <c r="M163" s="162" t="s">
        <v>1</v>
      </c>
      <c r="N163" s="163" t="s">
        <v>39</v>
      </c>
      <c r="O163" s="51"/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AR163" s="153" t="s">
        <v>135</v>
      </c>
      <c r="AT163" s="153" t="s">
        <v>121</v>
      </c>
      <c r="AU163" s="153" t="s">
        <v>81</v>
      </c>
      <c r="AY163" s="13" t="s">
        <v>112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3" t="s">
        <v>79</v>
      </c>
      <c r="BK163" s="154">
        <f>ROUND(I163*H163,2)</f>
        <v>0</v>
      </c>
      <c r="BL163" s="13" t="s">
        <v>135</v>
      </c>
      <c r="BM163" s="153" t="s">
        <v>273</v>
      </c>
    </row>
    <row r="164" spans="2:65" s="1" customFormat="1" ht="16.5" customHeight="1" x14ac:dyDescent="0.15">
      <c r="B164" s="140"/>
      <c r="C164" s="141" t="s">
        <v>274</v>
      </c>
      <c r="D164" s="141" t="s">
        <v>115</v>
      </c>
      <c r="E164" s="142" t="s">
        <v>275</v>
      </c>
      <c r="F164" s="143" t="s">
        <v>276</v>
      </c>
      <c r="G164" s="144" t="s">
        <v>118</v>
      </c>
      <c r="H164" s="145">
        <v>40</v>
      </c>
      <c r="I164" s="146"/>
      <c r="J164" s="147">
        <f>ROUND(I164*H164,2)</f>
        <v>0</v>
      </c>
      <c r="K164" s="143" t="s">
        <v>1</v>
      </c>
      <c r="L164" s="148"/>
      <c r="M164" s="149" t="s">
        <v>1</v>
      </c>
      <c r="N164" s="150" t="s">
        <v>39</v>
      </c>
      <c r="O164" s="51"/>
      <c r="P164" s="151">
        <f>O164*H164</f>
        <v>0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53" t="s">
        <v>119</v>
      </c>
      <c r="AT164" s="153" t="s">
        <v>115</v>
      </c>
      <c r="AU164" s="153" t="s">
        <v>81</v>
      </c>
      <c r="AY164" s="13" t="s">
        <v>112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3" t="s">
        <v>79</v>
      </c>
      <c r="BK164" s="154">
        <f>ROUND(I164*H164,2)</f>
        <v>0</v>
      </c>
      <c r="BL164" s="13" t="s">
        <v>119</v>
      </c>
      <c r="BM164" s="153" t="s">
        <v>277</v>
      </c>
    </row>
    <row r="165" spans="2:65" s="1" customFormat="1" ht="16.5" customHeight="1" x14ac:dyDescent="0.15">
      <c r="B165" s="140"/>
      <c r="C165" s="141" t="s">
        <v>278</v>
      </c>
      <c r="D165" s="141" t="s">
        <v>115</v>
      </c>
      <c r="E165" s="142" t="s">
        <v>279</v>
      </c>
      <c r="F165" s="143" t="s">
        <v>280</v>
      </c>
      <c r="G165" s="144" t="s">
        <v>152</v>
      </c>
      <c r="H165" s="145">
        <v>1</v>
      </c>
      <c r="I165" s="146"/>
      <c r="J165" s="147">
        <f>ROUND(I165*H165,2)</f>
        <v>0</v>
      </c>
      <c r="K165" s="143" t="s">
        <v>1</v>
      </c>
      <c r="L165" s="148"/>
      <c r="M165" s="149" t="s">
        <v>1</v>
      </c>
      <c r="N165" s="150" t="s">
        <v>39</v>
      </c>
      <c r="O165" s="51"/>
      <c r="P165" s="151">
        <f>O165*H165</f>
        <v>0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AR165" s="153" t="s">
        <v>134</v>
      </c>
      <c r="AT165" s="153" t="s">
        <v>115</v>
      </c>
      <c r="AU165" s="153" t="s">
        <v>81</v>
      </c>
      <c r="AY165" s="13" t="s">
        <v>112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3" t="s">
        <v>79</v>
      </c>
      <c r="BK165" s="154">
        <f>ROUND(I165*H165,2)</f>
        <v>0</v>
      </c>
      <c r="BL165" s="13" t="s">
        <v>135</v>
      </c>
      <c r="BM165" s="153" t="s">
        <v>281</v>
      </c>
    </row>
    <row r="166" spans="2:65" s="1" customFormat="1" ht="16.5" customHeight="1" x14ac:dyDescent="0.15">
      <c r="B166" s="140"/>
      <c r="C166" s="141" t="s">
        <v>282</v>
      </c>
      <c r="D166" s="141" t="s">
        <v>115</v>
      </c>
      <c r="E166" s="142" t="s">
        <v>224</v>
      </c>
      <c r="F166" s="143" t="s">
        <v>225</v>
      </c>
      <c r="G166" s="144" t="s">
        <v>208</v>
      </c>
      <c r="H166" s="145">
        <v>500</v>
      </c>
      <c r="I166" s="146"/>
      <c r="J166" s="147">
        <f>ROUND(I166*H166,2)</f>
        <v>0</v>
      </c>
      <c r="K166" s="143" t="s">
        <v>1</v>
      </c>
      <c r="L166" s="148"/>
      <c r="M166" s="149" t="s">
        <v>1</v>
      </c>
      <c r="N166" s="150" t="s">
        <v>39</v>
      </c>
      <c r="O166" s="51"/>
      <c r="P166" s="151">
        <f>O166*H166</f>
        <v>0</v>
      </c>
      <c r="Q166" s="151">
        <v>1.8000000000000001E-4</v>
      </c>
      <c r="R166" s="151">
        <f>Q166*H166</f>
        <v>9.0000000000000011E-2</v>
      </c>
      <c r="S166" s="151">
        <v>0</v>
      </c>
      <c r="T166" s="152">
        <f>S166*H166</f>
        <v>0</v>
      </c>
      <c r="AR166" s="153" t="s">
        <v>129</v>
      </c>
      <c r="AT166" s="153" t="s">
        <v>115</v>
      </c>
      <c r="AU166" s="153" t="s">
        <v>81</v>
      </c>
      <c r="AY166" s="13" t="s">
        <v>112</v>
      </c>
      <c r="BE166" s="154">
        <f>IF(N166="základní",J166,0)</f>
        <v>0</v>
      </c>
      <c r="BF166" s="154">
        <f>IF(N166="snížená",J166,0)</f>
        <v>0</v>
      </c>
      <c r="BG166" s="154">
        <f>IF(N166="zákl. přenesená",J166,0)</f>
        <v>0</v>
      </c>
      <c r="BH166" s="154">
        <f>IF(N166="sníž. přenesená",J166,0)</f>
        <v>0</v>
      </c>
      <c r="BI166" s="154">
        <f>IF(N166="nulová",J166,0)</f>
        <v>0</v>
      </c>
      <c r="BJ166" s="13" t="s">
        <v>79</v>
      </c>
      <c r="BK166" s="154">
        <f>ROUND(I166*H166,2)</f>
        <v>0</v>
      </c>
      <c r="BL166" s="13" t="s">
        <v>124</v>
      </c>
      <c r="BM166" s="153" t="s">
        <v>283</v>
      </c>
    </row>
    <row r="167" spans="2:65" s="11" customFormat="1" ht="25.9" customHeight="1" x14ac:dyDescent="0.15">
      <c r="B167" s="129"/>
      <c r="D167" s="130" t="s">
        <v>73</v>
      </c>
      <c r="E167" s="131" t="s">
        <v>284</v>
      </c>
      <c r="F167" s="131" t="s">
        <v>285</v>
      </c>
      <c r="I167" s="132"/>
      <c r="J167" s="133">
        <f>BK167</f>
        <v>0</v>
      </c>
      <c r="L167" s="129"/>
      <c r="M167" s="134"/>
      <c r="N167" s="135"/>
      <c r="O167" s="135"/>
      <c r="P167" s="136">
        <f>P168+P172+P174</f>
        <v>0</v>
      </c>
      <c r="Q167" s="135"/>
      <c r="R167" s="136">
        <f>R168+R172+R174</f>
        <v>0</v>
      </c>
      <c r="S167" s="135"/>
      <c r="T167" s="137">
        <f>T168+T172+T174</f>
        <v>0</v>
      </c>
      <c r="AR167" s="130" t="s">
        <v>137</v>
      </c>
      <c r="AT167" s="138" t="s">
        <v>73</v>
      </c>
      <c r="AU167" s="138" t="s">
        <v>74</v>
      </c>
      <c r="AY167" s="130" t="s">
        <v>112</v>
      </c>
      <c r="BK167" s="139">
        <f>BK168+BK172+BK174</f>
        <v>0</v>
      </c>
    </row>
    <row r="168" spans="2:65" s="11" customFormat="1" ht="22.9" customHeight="1" x14ac:dyDescent="0.15">
      <c r="B168" s="129"/>
      <c r="D168" s="130" t="s">
        <v>73</v>
      </c>
      <c r="E168" s="164" t="s">
        <v>286</v>
      </c>
      <c r="F168" s="164" t="s">
        <v>287</v>
      </c>
      <c r="I168" s="132"/>
      <c r="J168" s="165">
        <f>BK168</f>
        <v>0</v>
      </c>
      <c r="L168" s="129"/>
      <c r="M168" s="134"/>
      <c r="N168" s="135"/>
      <c r="O168" s="135"/>
      <c r="P168" s="136">
        <f>SUM(P169:P171)</f>
        <v>0</v>
      </c>
      <c r="Q168" s="135"/>
      <c r="R168" s="136">
        <f>SUM(R169:R171)</f>
        <v>0</v>
      </c>
      <c r="S168" s="135"/>
      <c r="T168" s="137">
        <f>SUM(T169:T171)</f>
        <v>0</v>
      </c>
      <c r="AR168" s="130" t="s">
        <v>137</v>
      </c>
      <c r="AT168" s="138" t="s">
        <v>73</v>
      </c>
      <c r="AU168" s="138" t="s">
        <v>79</v>
      </c>
      <c r="AY168" s="130" t="s">
        <v>112</v>
      </c>
      <c r="BK168" s="139">
        <f>SUM(BK169:BK171)</f>
        <v>0</v>
      </c>
    </row>
    <row r="169" spans="2:65" s="1" customFormat="1" ht="16.5" customHeight="1" x14ac:dyDescent="0.15">
      <c r="B169" s="140"/>
      <c r="C169" s="141" t="s">
        <v>288</v>
      </c>
      <c r="D169" s="141" t="s">
        <v>115</v>
      </c>
      <c r="E169" s="142" t="s">
        <v>289</v>
      </c>
      <c r="F169" s="143" t="s">
        <v>290</v>
      </c>
      <c r="G169" s="144" t="s">
        <v>1</v>
      </c>
      <c r="H169" s="145">
        <v>1</v>
      </c>
      <c r="I169" s="146"/>
      <c r="J169" s="147">
        <f>ROUND(I169*H169,2)</f>
        <v>0</v>
      </c>
      <c r="K169" s="143" t="s">
        <v>1</v>
      </c>
      <c r="L169" s="148"/>
      <c r="M169" s="149" t="s">
        <v>1</v>
      </c>
      <c r="N169" s="150" t="s">
        <v>39</v>
      </c>
      <c r="O169" s="51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AR169" s="153" t="s">
        <v>149</v>
      </c>
      <c r="AT169" s="153" t="s">
        <v>115</v>
      </c>
      <c r="AU169" s="153" t="s">
        <v>81</v>
      </c>
      <c r="AY169" s="13" t="s">
        <v>112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3" t="s">
        <v>79</v>
      </c>
      <c r="BK169" s="154">
        <f>ROUND(I169*H169,2)</f>
        <v>0</v>
      </c>
      <c r="BL169" s="13" t="s">
        <v>131</v>
      </c>
      <c r="BM169" s="153" t="s">
        <v>291</v>
      </c>
    </row>
    <row r="170" spans="2:65" s="1" customFormat="1" ht="16.5" customHeight="1" x14ac:dyDescent="0.15">
      <c r="B170" s="140"/>
      <c r="C170" s="141" t="s">
        <v>292</v>
      </c>
      <c r="D170" s="141" t="s">
        <v>115</v>
      </c>
      <c r="E170" s="142" t="s">
        <v>293</v>
      </c>
      <c r="F170" s="143" t="s">
        <v>294</v>
      </c>
      <c r="G170" s="144" t="s">
        <v>152</v>
      </c>
      <c r="H170" s="145">
        <v>1</v>
      </c>
      <c r="I170" s="146"/>
      <c r="J170" s="147">
        <f>ROUND(I170*H170,2)</f>
        <v>0</v>
      </c>
      <c r="K170" s="143" t="s">
        <v>1</v>
      </c>
      <c r="L170" s="148"/>
      <c r="M170" s="149" t="s">
        <v>1</v>
      </c>
      <c r="N170" s="150" t="s">
        <v>39</v>
      </c>
      <c r="O170" s="51"/>
      <c r="P170" s="151">
        <f>O170*H170</f>
        <v>0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AR170" s="153" t="s">
        <v>149</v>
      </c>
      <c r="AT170" s="153" t="s">
        <v>115</v>
      </c>
      <c r="AU170" s="153" t="s">
        <v>81</v>
      </c>
      <c r="AY170" s="13" t="s">
        <v>112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3" t="s">
        <v>79</v>
      </c>
      <c r="BK170" s="154">
        <f>ROUND(I170*H170,2)</f>
        <v>0</v>
      </c>
      <c r="BL170" s="13" t="s">
        <v>131</v>
      </c>
      <c r="BM170" s="153" t="s">
        <v>295</v>
      </c>
    </row>
    <row r="171" spans="2:65" s="1" customFormat="1" ht="16.5" customHeight="1" x14ac:dyDescent="0.15">
      <c r="B171" s="140"/>
      <c r="C171" s="141" t="s">
        <v>296</v>
      </c>
      <c r="D171" s="141" t="s">
        <v>115</v>
      </c>
      <c r="E171" s="142" t="s">
        <v>297</v>
      </c>
      <c r="F171" s="143" t="s">
        <v>298</v>
      </c>
      <c r="G171" s="144" t="s">
        <v>1</v>
      </c>
      <c r="H171" s="145">
        <v>1</v>
      </c>
      <c r="I171" s="146"/>
      <c r="J171" s="147">
        <f>ROUND(I171*H171,2)</f>
        <v>0</v>
      </c>
      <c r="K171" s="143" t="s">
        <v>1</v>
      </c>
      <c r="L171" s="148"/>
      <c r="M171" s="149" t="s">
        <v>1</v>
      </c>
      <c r="N171" s="150" t="s">
        <v>39</v>
      </c>
      <c r="O171" s="51"/>
      <c r="P171" s="151">
        <f>O171*H171</f>
        <v>0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AR171" s="153" t="s">
        <v>149</v>
      </c>
      <c r="AT171" s="153" t="s">
        <v>115</v>
      </c>
      <c r="AU171" s="153" t="s">
        <v>81</v>
      </c>
      <c r="AY171" s="13" t="s">
        <v>112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3" t="s">
        <v>79</v>
      </c>
      <c r="BK171" s="154">
        <f>ROUND(I171*H171,2)</f>
        <v>0</v>
      </c>
      <c r="BL171" s="13" t="s">
        <v>131</v>
      </c>
      <c r="BM171" s="153" t="s">
        <v>299</v>
      </c>
    </row>
    <row r="172" spans="2:65" s="11" customFormat="1" ht="22.9" customHeight="1" x14ac:dyDescent="0.15">
      <c r="B172" s="129"/>
      <c r="D172" s="130" t="s">
        <v>73</v>
      </c>
      <c r="E172" s="164" t="s">
        <v>300</v>
      </c>
      <c r="F172" s="164" t="s">
        <v>301</v>
      </c>
      <c r="I172" s="132"/>
      <c r="J172" s="165">
        <f>BK172</f>
        <v>0</v>
      </c>
      <c r="L172" s="129"/>
      <c r="M172" s="134"/>
      <c r="N172" s="135"/>
      <c r="O172" s="135"/>
      <c r="P172" s="136">
        <f>P173</f>
        <v>0</v>
      </c>
      <c r="Q172" s="135"/>
      <c r="R172" s="136">
        <f>R173</f>
        <v>0</v>
      </c>
      <c r="S172" s="135"/>
      <c r="T172" s="137">
        <f>T173</f>
        <v>0</v>
      </c>
      <c r="AR172" s="130" t="s">
        <v>137</v>
      </c>
      <c r="AT172" s="138" t="s">
        <v>73</v>
      </c>
      <c r="AU172" s="138" t="s">
        <v>79</v>
      </c>
      <c r="AY172" s="130" t="s">
        <v>112</v>
      </c>
      <c r="BK172" s="139">
        <f>BK173</f>
        <v>0</v>
      </c>
    </row>
    <row r="173" spans="2:65" s="1" customFormat="1" ht="16.5" customHeight="1" x14ac:dyDescent="0.15">
      <c r="B173" s="140"/>
      <c r="C173" s="155" t="s">
        <v>302</v>
      </c>
      <c r="D173" s="155" t="s">
        <v>121</v>
      </c>
      <c r="E173" s="156" t="s">
        <v>303</v>
      </c>
      <c r="F173" s="157" t="s">
        <v>304</v>
      </c>
      <c r="G173" s="158" t="s">
        <v>305</v>
      </c>
      <c r="H173" s="159">
        <v>1</v>
      </c>
      <c r="I173" s="160"/>
      <c r="J173" s="161">
        <f>ROUND(I173*H173,2)</f>
        <v>0</v>
      </c>
      <c r="K173" s="157" t="s">
        <v>1</v>
      </c>
      <c r="L173" s="28"/>
      <c r="M173" s="162" t="s">
        <v>1</v>
      </c>
      <c r="N173" s="163" t="s">
        <v>39</v>
      </c>
      <c r="O173" s="51"/>
      <c r="P173" s="151">
        <f>O173*H173</f>
        <v>0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AR173" s="153" t="s">
        <v>306</v>
      </c>
      <c r="AT173" s="153" t="s">
        <v>121</v>
      </c>
      <c r="AU173" s="153" t="s">
        <v>81</v>
      </c>
      <c r="AY173" s="13" t="s">
        <v>112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3" t="s">
        <v>79</v>
      </c>
      <c r="BK173" s="154">
        <f>ROUND(I173*H173,2)</f>
        <v>0</v>
      </c>
      <c r="BL173" s="13" t="s">
        <v>306</v>
      </c>
      <c r="BM173" s="153" t="s">
        <v>307</v>
      </c>
    </row>
    <row r="174" spans="2:65" s="11" customFormat="1" ht="22.9" customHeight="1" x14ac:dyDescent="0.15">
      <c r="B174" s="129"/>
      <c r="D174" s="130" t="s">
        <v>73</v>
      </c>
      <c r="E174" s="164" t="s">
        <v>308</v>
      </c>
      <c r="F174" s="164" t="s">
        <v>309</v>
      </c>
      <c r="I174" s="132"/>
      <c r="J174" s="165">
        <f>BK174</f>
        <v>0</v>
      </c>
      <c r="L174" s="129"/>
      <c r="M174" s="134"/>
      <c r="N174" s="135"/>
      <c r="O174" s="135"/>
      <c r="P174" s="136">
        <f>SUM(P175:P176)</f>
        <v>0</v>
      </c>
      <c r="Q174" s="135"/>
      <c r="R174" s="136">
        <f>SUM(R175:R176)</f>
        <v>0</v>
      </c>
      <c r="S174" s="135"/>
      <c r="T174" s="137">
        <f>SUM(T175:T176)</f>
        <v>0</v>
      </c>
      <c r="AR174" s="130" t="s">
        <v>137</v>
      </c>
      <c r="AT174" s="138" t="s">
        <v>73</v>
      </c>
      <c r="AU174" s="138" t="s">
        <v>79</v>
      </c>
      <c r="AY174" s="130" t="s">
        <v>112</v>
      </c>
      <c r="BK174" s="139">
        <f>SUM(BK175:BK176)</f>
        <v>0</v>
      </c>
    </row>
    <row r="175" spans="2:65" s="1" customFormat="1" ht="16.5" customHeight="1" x14ac:dyDescent="0.15">
      <c r="B175" s="140"/>
      <c r="C175" s="141" t="s">
        <v>310</v>
      </c>
      <c r="D175" s="141" t="s">
        <v>115</v>
      </c>
      <c r="E175" s="142" t="s">
        <v>311</v>
      </c>
      <c r="F175" s="143" t="s">
        <v>312</v>
      </c>
      <c r="G175" s="144" t="s">
        <v>1</v>
      </c>
      <c r="H175" s="145">
        <v>1</v>
      </c>
      <c r="I175" s="146"/>
      <c r="J175" s="147">
        <f>ROUND(I175*H175,2)</f>
        <v>0</v>
      </c>
      <c r="K175" s="143" t="s">
        <v>1</v>
      </c>
      <c r="L175" s="148"/>
      <c r="M175" s="149" t="s">
        <v>1</v>
      </c>
      <c r="N175" s="150" t="s">
        <v>39</v>
      </c>
      <c r="O175" s="51"/>
      <c r="P175" s="151">
        <f>O175*H175</f>
        <v>0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AR175" s="153" t="s">
        <v>149</v>
      </c>
      <c r="AT175" s="153" t="s">
        <v>115</v>
      </c>
      <c r="AU175" s="153" t="s">
        <v>81</v>
      </c>
      <c r="AY175" s="13" t="s">
        <v>112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3" t="s">
        <v>79</v>
      </c>
      <c r="BK175" s="154">
        <f>ROUND(I175*H175,2)</f>
        <v>0</v>
      </c>
      <c r="BL175" s="13" t="s">
        <v>131</v>
      </c>
      <c r="BM175" s="153" t="s">
        <v>313</v>
      </c>
    </row>
    <row r="176" spans="2:65" s="1" customFormat="1" ht="16.5" customHeight="1" x14ac:dyDescent="0.15">
      <c r="B176" s="140"/>
      <c r="C176" s="141" t="s">
        <v>314</v>
      </c>
      <c r="D176" s="141" t="s">
        <v>115</v>
      </c>
      <c r="E176" s="142" t="s">
        <v>315</v>
      </c>
      <c r="F176" s="143" t="s">
        <v>316</v>
      </c>
      <c r="G176" s="144" t="s">
        <v>1</v>
      </c>
      <c r="H176" s="145">
        <v>1</v>
      </c>
      <c r="I176" s="146"/>
      <c r="J176" s="147">
        <f>ROUND(I176*H176,2)</f>
        <v>0</v>
      </c>
      <c r="K176" s="143" t="s">
        <v>1</v>
      </c>
      <c r="L176" s="148"/>
      <c r="M176" s="166" t="s">
        <v>1</v>
      </c>
      <c r="N176" s="167" t="s">
        <v>39</v>
      </c>
      <c r="O176" s="168"/>
      <c r="P176" s="169">
        <f>O176*H176</f>
        <v>0</v>
      </c>
      <c r="Q176" s="169">
        <v>0</v>
      </c>
      <c r="R176" s="169">
        <f>Q176*H176</f>
        <v>0</v>
      </c>
      <c r="S176" s="169">
        <v>0</v>
      </c>
      <c r="T176" s="170">
        <f>S176*H176</f>
        <v>0</v>
      </c>
      <c r="AR176" s="153" t="s">
        <v>149</v>
      </c>
      <c r="AT176" s="153" t="s">
        <v>115</v>
      </c>
      <c r="AU176" s="153" t="s">
        <v>81</v>
      </c>
      <c r="AY176" s="13" t="s">
        <v>112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3" t="s">
        <v>79</v>
      </c>
      <c r="BK176" s="154">
        <f>ROUND(I176*H176,2)</f>
        <v>0</v>
      </c>
      <c r="BL176" s="13" t="s">
        <v>131</v>
      </c>
      <c r="BM176" s="153" t="s">
        <v>317</v>
      </c>
    </row>
    <row r="177" spans="2:12" s="1" customFormat="1" ht="6.95" customHeight="1" x14ac:dyDescent="0.1">
      <c r="B177" s="40"/>
      <c r="C177" s="41"/>
      <c r="D177" s="41"/>
      <c r="E177" s="41"/>
      <c r="F177" s="41"/>
      <c r="G177" s="41"/>
      <c r="H177" s="41"/>
      <c r="I177" s="103"/>
      <c r="J177" s="41"/>
      <c r="K177" s="41"/>
      <c r="L177" s="28"/>
    </row>
  </sheetData>
  <autoFilter ref="C120:K176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FVE001-2018 - FVE 44,46 k...</vt:lpstr>
      <vt:lpstr>Rekapitulace stavby!Názvy_tisku</vt:lpstr>
      <vt:lpstr>FVE001-2018 - FVE 44,46 k...!Názvy_tisku</vt:lpstr>
      <vt:lpstr>Rekapitulace stavby!Oblast_tisku</vt:lpstr>
      <vt:lpstr>FVE001-2018 - FVE 44,46 k...!Oblast_tisku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BRIZANTB\Martin Bříza</dc:creator>
  <cp:lastModifiedBy>BRIZANTB\Martin Bříza</cp:lastModifiedBy>
  <dcterms:created xsi:type="dcterms:W3CDTF">2019-11-20T06:19:50Z</dcterms:created>
  <dcterms:modified xsi:type="dcterms:W3CDTF">2019-11-20T06:19:51Z</dcterms:modified>
</cp:coreProperties>
</file>